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rocurement\Contract-R\Contract\ETI FY2009 &amp; FY2019\ETI0047 - Life Ins RFP\2. RFP\Final Documents ETI0047\"/>
    </mc:Choice>
  </mc:AlternateContent>
  <xr:revisionPtr revIDLastSave="0" documentId="13_ncr:1_{F34CB935-61A2-471B-BD42-38AAEBC80B18}" xr6:coauthVersionLast="44" xr6:coauthVersionMax="44" xr10:uidLastSave="{00000000-0000-0000-0000-000000000000}"/>
  <bookViews>
    <workbookView xWindow="-120" yWindow="-120" windowWidth="29040" windowHeight="15840" tabRatio="746" xr2:uid="{00000000-000D-0000-FFFF-FFFF00000000}"/>
  </bookViews>
  <sheets>
    <sheet name="Contents" sheetId="54" r:id="rId1"/>
    <sheet name="I.A.1" sheetId="1" r:id="rId2"/>
    <sheet name="I.A.2" sheetId="4" r:id="rId3"/>
    <sheet name="I.A.3" sheetId="5" r:id="rId4"/>
    <sheet name="I.A.4" sheetId="6" r:id="rId5"/>
    <sheet name="I.A.5" sheetId="7" r:id="rId6"/>
    <sheet name="I.A.6" sheetId="8" r:id="rId7"/>
    <sheet name="I.A.7" sheetId="9" r:id="rId8"/>
    <sheet name="I.A.8" sheetId="10" r:id="rId9"/>
    <sheet name="I.A.9" sheetId="11" r:id="rId10"/>
    <sheet name="I.A.10" sheetId="12" r:id="rId11"/>
    <sheet name="I.A.11" sheetId="13" r:id="rId12"/>
    <sheet name="I.A.12" sheetId="14" r:id="rId13"/>
    <sheet name="I.A.13" sheetId="15" r:id="rId14"/>
    <sheet name="I.A.14" sheetId="35" r:id="rId15"/>
    <sheet name="I.A.15" sheetId="36" r:id="rId16"/>
    <sheet name="I.A.16" sheetId="37" r:id="rId17"/>
    <sheet name="I.B.1" sheetId="16" r:id="rId18"/>
    <sheet name="I.C.1" sheetId="38" r:id="rId19"/>
    <sheet name="I.D.1" sheetId="2" r:id="rId20"/>
    <sheet name="I.D.2" sheetId="39" r:id="rId21"/>
    <sheet name="I.D.3" sheetId="40" r:id="rId22"/>
    <sheet name="II.A.1" sheetId="17" r:id="rId23"/>
    <sheet name="II.A.2" sheetId="18" r:id="rId24"/>
    <sheet name="II.A.3" sheetId="19" r:id="rId25"/>
    <sheet name="II.A.4" sheetId="20" r:id="rId26"/>
    <sheet name="II.A.5" sheetId="21" r:id="rId27"/>
    <sheet name="II.A.6" sheetId="41" r:id="rId28"/>
    <sheet name="II.A.7" sheetId="23" r:id="rId29"/>
    <sheet name="II.A.8" sheetId="24" r:id="rId30"/>
    <sheet name="II.A.9" sheetId="25" r:id="rId31"/>
    <sheet name="II.A.10" sheetId="22" r:id="rId32"/>
    <sheet name="II.A.11" sheetId="42" r:id="rId33"/>
    <sheet name="II.A.12" sheetId="26" r:id="rId34"/>
    <sheet name="II.A.13" sheetId="27" r:id="rId35"/>
    <sheet name="II.A.14" sheetId="28" r:id="rId36"/>
    <sheet name="II.A.15" sheetId="44" r:id="rId37"/>
    <sheet name="II.A.16" sheetId="43" r:id="rId38"/>
    <sheet name="II.B.1" sheetId="29" r:id="rId39"/>
    <sheet name="II.C.1" sheetId="45" r:id="rId40"/>
    <sheet name="II.D.1" sheetId="30" r:id="rId41"/>
    <sheet name="II.D.2" sheetId="46" r:id="rId42"/>
    <sheet name="II.D.3" sheetId="47" r:id="rId43"/>
    <sheet name="III.A.1" sheetId="32" r:id="rId44"/>
    <sheet name="III.A.2" sheetId="49" r:id="rId45"/>
    <sheet name="III.A.3" sheetId="48" r:id="rId46"/>
    <sheet name="III.A.4" sheetId="50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xlnm.Print_Area" localSheetId="1">'I.A.1'!$A$1:$Q$36</definedName>
    <definedName name="_xlnm.Print_Area" localSheetId="2">'I.A.2'!$A$1:$Q$36</definedName>
    <definedName name="_xlnm.Print_Area" localSheetId="3">'I.A.3'!$A$1:$Q$60</definedName>
    <definedName name="_xlnm.Print_Area" localSheetId="4">'I.A.4'!$A$1:$AB$35</definedName>
    <definedName name="_xlnm.Print_Area" localSheetId="5">'I.A.5'!$A$1:$M$35</definedName>
    <definedName name="_xlnm.Print_Area" localSheetId="43">'III.A.1'!$A$1:$K$42</definedName>
    <definedName name="_xlnm.Print_Area" localSheetId="44">'III.A.2'!$A$1:$K$34</definedName>
    <definedName name="_xlnm.Print_Area" localSheetId="45">'III.A.3'!$A$1:$K$35</definedName>
    <definedName name="_xlnm.Print_Area" localSheetId="46">'III.A.4'!$A$1:$K$22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 l="1"/>
  <c r="G35" i="1"/>
  <c r="E59" i="5" l="1"/>
  <c r="D59" i="5"/>
  <c r="F58" i="5"/>
  <c r="G58" i="5"/>
  <c r="F57" i="5"/>
  <c r="G57" i="5" s="1"/>
  <c r="F56" i="5"/>
  <c r="G56" i="5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/>
  <c r="F17" i="50"/>
  <c r="E17" i="50"/>
  <c r="D17" i="50"/>
  <c r="C17" i="50"/>
  <c r="F17" i="49"/>
  <c r="E17" i="49"/>
  <c r="D17" i="49"/>
  <c r="C17" i="49"/>
  <c r="F17" i="48"/>
  <c r="E17" i="48"/>
  <c r="D17" i="48"/>
  <c r="C17" i="48"/>
  <c r="F17" i="32"/>
  <c r="E17" i="32"/>
  <c r="D17" i="32"/>
  <c r="C17" i="32"/>
  <c r="F16" i="50"/>
  <c r="E16" i="50"/>
  <c r="D16" i="50"/>
  <c r="C16" i="50"/>
  <c r="F15" i="50"/>
  <c r="E15" i="50"/>
  <c r="D15" i="50"/>
  <c r="C15" i="50"/>
  <c r="F16" i="49"/>
  <c r="E16" i="49"/>
  <c r="D16" i="49"/>
  <c r="C16" i="49"/>
  <c r="F15" i="49"/>
  <c r="E15" i="49"/>
  <c r="D15" i="49"/>
  <c r="C15" i="49"/>
  <c r="F16" i="48"/>
  <c r="E16" i="48"/>
  <c r="D16" i="48"/>
  <c r="C16" i="48"/>
  <c r="F15" i="48"/>
  <c r="E15" i="48"/>
  <c r="D15" i="48"/>
  <c r="C15" i="48"/>
  <c r="E16" i="32"/>
  <c r="D16" i="32"/>
  <c r="C16" i="32"/>
  <c r="F15" i="32"/>
  <c r="E15" i="32"/>
  <c r="D15" i="32"/>
  <c r="C15" i="32"/>
  <c r="F14" i="50"/>
  <c r="E14" i="50"/>
  <c r="D14" i="50"/>
  <c r="C14" i="50"/>
  <c r="F13" i="50"/>
  <c r="E13" i="50"/>
  <c r="D13" i="50"/>
  <c r="C13" i="50"/>
  <c r="F14" i="49"/>
  <c r="E14" i="49"/>
  <c r="D14" i="49"/>
  <c r="C14" i="49"/>
  <c r="F13" i="49"/>
  <c r="E13" i="49"/>
  <c r="D13" i="49"/>
  <c r="C13" i="49"/>
  <c r="F14" i="48"/>
  <c r="E14" i="48"/>
  <c r="D14" i="48"/>
  <c r="C14" i="48"/>
  <c r="F13" i="48"/>
  <c r="E13" i="48"/>
  <c r="D13" i="48"/>
  <c r="C13" i="48"/>
  <c r="F14" i="32"/>
  <c r="E14" i="32"/>
  <c r="D14" i="32"/>
  <c r="C14" i="32"/>
  <c r="F13" i="32"/>
  <c r="E13" i="32"/>
  <c r="D13" i="32"/>
  <c r="C13" i="32"/>
  <c r="F12" i="50"/>
  <c r="E12" i="50"/>
  <c r="D12" i="50"/>
  <c r="C12" i="50"/>
  <c r="F11" i="50"/>
  <c r="C11" i="50"/>
  <c r="D11" i="50"/>
  <c r="E11" i="50"/>
  <c r="F12" i="49"/>
  <c r="E12" i="49"/>
  <c r="D12" i="49"/>
  <c r="C12" i="49"/>
  <c r="F11" i="49"/>
  <c r="E11" i="49"/>
  <c r="D11" i="49"/>
  <c r="C11" i="49"/>
  <c r="F12" i="48"/>
  <c r="E12" i="48"/>
  <c r="D12" i="48"/>
  <c r="C12" i="48"/>
  <c r="F11" i="48"/>
  <c r="E11" i="48"/>
  <c r="D11" i="48"/>
  <c r="C11" i="48"/>
  <c r="F12" i="32"/>
  <c r="E12" i="32"/>
  <c r="D12" i="32"/>
  <c r="C12" i="32"/>
  <c r="F11" i="32"/>
  <c r="E11" i="32"/>
  <c r="D11" i="32"/>
  <c r="C11" i="32"/>
  <c r="F10" i="50"/>
  <c r="E10" i="50"/>
  <c r="D10" i="50"/>
  <c r="C10" i="50"/>
  <c r="F10" i="49"/>
  <c r="E10" i="49"/>
  <c r="D10" i="49"/>
  <c r="C10" i="49"/>
  <c r="F10" i="48"/>
  <c r="E10" i="48"/>
  <c r="D10" i="48"/>
  <c r="C10" i="48"/>
  <c r="F10" i="32"/>
  <c r="E10" i="32"/>
  <c r="D10" i="32"/>
  <c r="C10" i="32"/>
  <c r="F9" i="50"/>
  <c r="E9" i="50"/>
  <c r="D9" i="50"/>
  <c r="C9" i="50"/>
  <c r="F9" i="49"/>
  <c r="E9" i="49"/>
  <c r="D9" i="49"/>
  <c r="C9" i="49"/>
  <c r="F9" i="48"/>
  <c r="E9" i="48"/>
  <c r="D9" i="48"/>
  <c r="C9" i="48"/>
  <c r="F9" i="32"/>
  <c r="E9" i="32"/>
  <c r="D9" i="32"/>
  <c r="C9" i="32"/>
  <c r="F8" i="50"/>
  <c r="E8" i="50"/>
  <c r="D8" i="50"/>
  <c r="C8" i="50"/>
  <c r="F8" i="49"/>
  <c r="E8" i="49"/>
  <c r="D8" i="49"/>
  <c r="C8" i="49"/>
  <c r="F8" i="48"/>
  <c r="E8" i="48"/>
  <c r="D8" i="48"/>
  <c r="C8" i="48"/>
  <c r="F8" i="32"/>
  <c r="E8" i="32"/>
  <c r="D8" i="32"/>
  <c r="C8" i="32"/>
  <c r="G29" i="30"/>
  <c r="F29" i="30"/>
  <c r="E29" i="30"/>
  <c r="D29" i="30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C28" i="2"/>
  <c r="D28" i="2"/>
  <c r="E28" i="2"/>
  <c r="F28" i="2"/>
  <c r="G28" i="2"/>
  <c r="F32" i="13"/>
  <c r="F31" i="13"/>
  <c r="F30" i="13"/>
  <c r="F29" i="13"/>
  <c r="F28" i="13"/>
  <c r="D23" i="13"/>
  <c r="D20" i="13"/>
  <c r="J8" i="13" s="1"/>
  <c r="D19" i="13"/>
  <c r="D16" i="13"/>
  <c r="D15" i="13"/>
  <c r="D14" i="13"/>
  <c r="D13" i="13"/>
  <c r="D12" i="13"/>
  <c r="D11" i="13"/>
  <c r="D10" i="13"/>
  <c r="D9" i="13"/>
  <c r="D8" i="13"/>
  <c r="D7" i="13"/>
  <c r="F32" i="12"/>
  <c r="F31" i="12"/>
  <c r="F30" i="12"/>
  <c r="F29" i="12"/>
  <c r="F28" i="12"/>
  <c r="D16" i="14" s="1"/>
  <c r="D23" i="12"/>
  <c r="D20" i="12"/>
  <c r="D19" i="12"/>
  <c r="D16" i="12"/>
  <c r="D15" i="12"/>
  <c r="D14" i="12"/>
  <c r="D13" i="12"/>
  <c r="D12" i="12"/>
  <c r="D11" i="12"/>
  <c r="D10" i="12"/>
  <c r="D9" i="12"/>
  <c r="D8" i="12"/>
  <c r="D8" i="14" s="1"/>
  <c r="D7" i="12"/>
  <c r="F27" i="13"/>
  <c r="F27" i="12"/>
  <c r="F26" i="13"/>
  <c r="F25" i="13"/>
  <c r="F25" i="12"/>
  <c r="F24" i="13"/>
  <c r="F23" i="13"/>
  <c r="E15" i="14" s="1"/>
  <c r="F23" i="12"/>
  <c r="F22" i="13"/>
  <c r="F22" i="12"/>
  <c r="F21" i="13"/>
  <c r="F21" i="12"/>
  <c r="F20" i="13"/>
  <c r="F20" i="12"/>
  <c r="F19" i="13"/>
  <c r="J13" i="13" s="1"/>
  <c r="F19" i="12"/>
  <c r="F18" i="13"/>
  <c r="F17" i="13"/>
  <c r="F17" i="12"/>
  <c r="F16" i="13"/>
  <c r="F16" i="12"/>
  <c r="F15" i="13"/>
  <c r="F15" i="12"/>
  <c r="F14" i="13"/>
  <c r="F14" i="12"/>
  <c r="F13" i="13"/>
  <c r="F13" i="12"/>
  <c r="F12" i="13"/>
  <c r="F12" i="12"/>
  <c r="F11" i="13"/>
  <c r="F11" i="12"/>
  <c r="F10" i="13"/>
  <c r="F10" i="12"/>
  <c r="F9" i="13"/>
  <c r="F9" i="12"/>
  <c r="D12" i="14" s="1"/>
  <c r="F8" i="13"/>
  <c r="F8" i="12"/>
  <c r="F7" i="13"/>
  <c r="F7" i="12"/>
  <c r="F34" i="12" s="1"/>
  <c r="D33" i="13"/>
  <c r="D33" i="12"/>
  <c r="D32" i="13"/>
  <c r="D32" i="12"/>
  <c r="D31" i="13"/>
  <c r="D31" i="12"/>
  <c r="D30" i="13"/>
  <c r="D30" i="12"/>
  <c r="J10" i="12" s="1"/>
  <c r="D29" i="13"/>
  <c r="D28" i="13"/>
  <c r="D28" i="12"/>
  <c r="D27" i="13"/>
  <c r="D27" i="12"/>
  <c r="D26" i="13"/>
  <c r="D26" i="12"/>
  <c r="D25" i="13"/>
  <c r="J9" i="13" s="1"/>
  <c r="D25" i="12"/>
  <c r="D24" i="13"/>
  <c r="D22" i="13"/>
  <c r="D22" i="12"/>
  <c r="D21" i="13"/>
  <c r="D18" i="13"/>
  <c r="D18" i="12"/>
  <c r="D17" i="13"/>
  <c r="D29" i="12"/>
  <c r="F18" i="12"/>
  <c r="F24" i="12"/>
  <c r="F26" i="12"/>
  <c r="D15" i="14" s="1"/>
  <c r="D17" i="12"/>
  <c r="D21" i="12"/>
  <c r="D24" i="12"/>
  <c r="B6" i="38"/>
  <c r="B5" i="38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F32" i="11"/>
  <c r="F31" i="11"/>
  <c r="F30" i="11"/>
  <c r="C16" i="14" s="1"/>
  <c r="F29" i="11"/>
  <c r="F28" i="11"/>
  <c r="F27" i="11"/>
  <c r="F26" i="11"/>
  <c r="C15" i="14" s="1"/>
  <c r="F15" i="14" s="1"/>
  <c r="F25" i="11"/>
  <c r="F24" i="11"/>
  <c r="F23" i="11"/>
  <c r="F22" i="11"/>
  <c r="F21" i="11"/>
  <c r="F20" i="11"/>
  <c r="F19" i="11"/>
  <c r="F18" i="11"/>
  <c r="F17" i="11"/>
  <c r="F16" i="11"/>
  <c r="F15" i="11"/>
  <c r="F14" i="11"/>
  <c r="C13" i="14" s="1"/>
  <c r="F13" i="11"/>
  <c r="F12" i="11"/>
  <c r="F11" i="11"/>
  <c r="F10" i="11"/>
  <c r="J11" i="11" s="1"/>
  <c r="F9" i="11"/>
  <c r="F8" i="11"/>
  <c r="F7" i="11"/>
  <c r="D33" i="11"/>
  <c r="J10" i="11" s="1"/>
  <c r="D32" i="11"/>
  <c r="D31" i="11"/>
  <c r="D30" i="11"/>
  <c r="D29" i="11"/>
  <c r="D28" i="11"/>
  <c r="D27" i="11"/>
  <c r="D26" i="11"/>
  <c r="D25" i="11"/>
  <c r="D24" i="11"/>
  <c r="D23" i="11"/>
  <c r="D22" i="11"/>
  <c r="D21" i="11"/>
  <c r="C9" i="14" s="1"/>
  <c r="D20" i="11"/>
  <c r="D19" i="11"/>
  <c r="D18" i="11"/>
  <c r="D17" i="11"/>
  <c r="D16" i="11"/>
  <c r="D15" i="11"/>
  <c r="D14" i="11"/>
  <c r="D13" i="11"/>
  <c r="D12" i="11"/>
  <c r="D11" i="11"/>
  <c r="D10" i="11"/>
  <c r="D9" i="11"/>
  <c r="J7" i="11" s="1"/>
  <c r="D8" i="11"/>
  <c r="D7" i="11"/>
  <c r="F32" i="9"/>
  <c r="F31" i="9"/>
  <c r="J15" i="9" s="1"/>
  <c r="F30" i="9"/>
  <c r="F29" i="9"/>
  <c r="F28" i="9"/>
  <c r="F27" i="9"/>
  <c r="F26" i="9"/>
  <c r="F25" i="9"/>
  <c r="F24" i="9"/>
  <c r="F23" i="9"/>
  <c r="E15" i="10" s="1"/>
  <c r="L15" i="10" s="1"/>
  <c r="F22" i="9"/>
  <c r="F21" i="9"/>
  <c r="F20" i="9"/>
  <c r="F19" i="9"/>
  <c r="E14" i="10" s="1"/>
  <c r="L14" i="10" s="1"/>
  <c r="F18" i="9"/>
  <c r="F17" i="9"/>
  <c r="F16" i="9"/>
  <c r="F15" i="9"/>
  <c r="J12" i="9" s="1"/>
  <c r="F14" i="9"/>
  <c r="F13" i="9"/>
  <c r="F12" i="9"/>
  <c r="F11" i="9"/>
  <c r="E12" i="10" s="1"/>
  <c r="L12" i="10" s="1"/>
  <c r="F10" i="9"/>
  <c r="F9" i="9"/>
  <c r="F8" i="9"/>
  <c r="F7" i="9"/>
  <c r="F34" i="9" s="1"/>
  <c r="D33" i="9"/>
  <c r="D32" i="9"/>
  <c r="D31" i="9"/>
  <c r="D30" i="9"/>
  <c r="E11" i="10" s="1"/>
  <c r="L11" i="10" s="1"/>
  <c r="D29" i="9"/>
  <c r="D28" i="9"/>
  <c r="D27" i="9"/>
  <c r="D26" i="9"/>
  <c r="D25" i="9"/>
  <c r="D24" i="9"/>
  <c r="D23" i="9"/>
  <c r="D22" i="9"/>
  <c r="J8" i="9" s="1"/>
  <c r="D21" i="9"/>
  <c r="D20" i="9"/>
  <c r="D19" i="9"/>
  <c r="D18" i="9"/>
  <c r="D17" i="9"/>
  <c r="D16" i="9"/>
  <c r="D15" i="9"/>
  <c r="D14" i="9"/>
  <c r="D13" i="9"/>
  <c r="D12" i="9"/>
  <c r="D11" i="9"/>
  <c r="D10" i="9"/>
  <c r="J7" i="9" s="1"/>
  <c r="D9" i="9"/>
  <c r="D8" i="9"/>
  <c r="D7" i="9"/>
  <c r="F32" i="8"/>
  <c r="F31" i="8"/>
  <c r="F30" i="8"/>
  <c r="F29" i="8"/>
  <c r="F28" i="8"/>
  <c r="D16" i="10" s="1"/>
  <c r="K16" i="10" s="1"/>
  <c r="F27" i="8"/>
  <c r="F26" i="8"/>
  <c r="F25" i="8"/>
  <c r="F24" i="8"/>
  <c r="F23" i="8"/>
  <c r="F22" i="8"/>
  <c r="F21" i="8"/>
  <c r="F20" i="8"/>
  <c r="J13" i="8" s="1"/>
  <c r="F19" i="8"/>
  <c r="F18" i="8"/>
  <c r="F17" i="8"/>
  <c r="F16" i="8"/>
  <c r="J12" i="8" s="1"/>
  <c r="F15" i="8"/>
  <c r="F14" i="8"/>
  <c r="F13" i="8"/>
  <c r="F12" i="8"/>
  <c r="F11" i="8"/>
  <c r="F10" i="8"/>
  <c r="F9" i="8"/>
  <c r="F8" i="8"/>
  <c r="D12" i="10" s="1"/>
  <c r="K12" i="10" s="1"/>
  <c r="F7" i="8"/>
  <c r="D33" i="8"/>
  <c r="D32" i="8"/>
  <c r="D31" i="8"/>
  <c r="D11" i="10" s="1"/>
  <c r="K11" i="10" s="1"/>
  <c r="D30" i="8"/>
  <c r="D29" i="8"/>
  <c r="D28" i="8"/>
  <c r="D27" i="8"/>
  <c r="D10" i="10" s="1"/>
  <c r="K10" i="10" s="1"/>
  <c r="D26" i="8"/>
  <c r="D25" i="8"/>
  <c r="D24" i="8"/>
  <c r="D23" i="8"/>
  <c r="J8" i="8" s="1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8" i="10" s="1"/>
  <c r="K8" i="10" s="1"/>
  <c r="F32" i="7"/>
  <c r="F31" i="7"/>
  <c r="F30" i="7"/>
  <c r="F29" i="7"/>
  <c r="C16" i="10" s="1"/>
  <c r="F28" i="7"/>
  <c r="F27" i="7"/>
  <c r="F26" i="7"/>
  <c r="F25" i="7"/>
  <c r="J14" i="7" s="1"/>
  <c r="F24" i="7"/>
  <c r="F23" i="7"/>
  <c r="F22" i="7"/>
  <c r="F21" i="7"/>
  <c r="C14" i="10" s="1"/>
  <c r="J14" i="10" s="1"/>
  <c r="F20" i="7"/>
  <c r="F19" i="7"/>
  <c r="F18" i="7"/>
  <c r="F17" i="7"/>
  <c r="F16" i="7"/>
  <c r="F15" i="7"/>
  <c r="F14" i="7"/>
  <c r="F13" i="7"/>
  <c r="F12" i="7"/>
  <c r="F11" i="7"/>
  <c r="F10" i="7"/>
  <c r="F9" i="7"/>
  <c r="C12" i="10" s="1"/>
  <c r="F8" i="7"/>
  <c r="F7" i="7"/>
  <c r="D33" i="7"/>
  <c r="D32" i="7"/>
  <c r="C11" i="10" s="1"/>
  <c r="D31" i="7"/>
  <c r="D30" i="7"/>
  <c r="D29" i="7"/>
  <c r="D28" i="7"/>
  <c r="C10" i="10" s="1"/>
  <c r="J10" i="10" s="1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C8" i="10" s="1"/>
  <c r="J8" i="10" s="1"/>
  <c r="D7" i="7"/>
  <c r="B6" i="45"/>
  <c r="B5" i="45"/>
  <c r="K7" i="29"/>
  <c r="D8" i="29" s="1"/>
  <c r="K6" i="29"/>
  <c r="J7" i="29"/>
  <c r="J6" i="29"/>
  <c r="D7" i="29" s="1"/>
  <c r="F32" i="42"/>
  <c r="F31" i="42"/>
  <c r="F30" i="42"/>
  <c r="F29" i="42"/>
  <c r="F28" i="42"/>
  <c r="F16" i="26" s="1"/>
  <c r="F27" i="42"/>
  <c r="F26" i="42"/>
  <c r="F25" i="42"/>
  <c r="F24" i="42"/>
  <c r="F15" i="26" s="1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I11" i="42" s="1"/>
  <c r="F7" i="42"/>
  <c r="C33" i="42"/>
  <c r="C32" i="42"/>
  <c r="C31" i="42"/>
  <c r="I10" i="42" s="1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F8" i="26" s="1"/>
  <c r="E32" i="22"/>
  <c r="E31" i="22"/>
  <c r="E30" i="22"/>
  <c r="E29" i="22"/>
  <c r="H15" i="22" s="1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H12" i="22" s="1"/>
  <c r="E12" i="22"/>
  <c r="E11" i="22"/>
  <c r="E10" i="22"/>
  <c r="E9" i="22"/>
  <c r="E12" i="26" s="1"/>
  <c r="E8" i="22"/>
  <c r="E7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H8" i="22" s="1"/>
  <c r="C19" i="22"/>
  <c r="C18" i="22"/>
  <c r="C17" i="22"/>
  <c r="C16" i="22"/>
  <c r="C15" i="22"/>
  <c r="C14" i="22"/>
  <c r="C13" i="22"/>
  <c r="C12" i="22"/>
  <c r="C11" i="22"/>
  <c r="C10" i="22"/>
  <c r="C9" i="22"/>
  <c r="C8" i="22"/>
  <c r="E8" i="26" s="1"/>
  <c r="C7" i="22"/>
  <c r="J34" i="25"/>
  <c r="J33" i="25"/>
  <c r="J32" i="25"/>
  <c r="N17" i="25" s="1"/>
  <c r="J31" i="25"/>
  <c r="J30" i="25"/>
  <c r="J29" i="25"/>
  <c r="J28" i="25"/>
  <c r="J27" i="25"/>
  <c r="J26" i="25"/>
  <c r="J25" i="25"/>
  <c r="J24" i="25"/>
  <c r="J23" i="25"/>
  <c r="J22" i="25"/>
  <c r="J21" i="25"/>
  <c r="J20" i="25"/>
  <c r="N15" i="25" s="1"/>
  <c r="J19" i="25"/>
  <c r="J18" i="25"/>
  <c r="J17" i="25"/>
  <c r="J16" i="25"/>
  <c r="D13" i="26" s="1"/>
  <c r="J15" i="25"/>
  <c r="J14" i="25"/>
  <c r="J13" i="25"/>
  <c r="J12" i="25"/>
  <c r="N13" i="25" s="1"/>
  <c r="J11" i="25"/>
  <c r="J10" i="25"/>
  <c r="J9" i="25"/>
  <c r="H35" i="25"/>
  <c r="H34" i="25"/>
  <c r="H33" i="25"/>
  <c r="H32" i="25"/>
  <c r="H31" i="25"/>
  <c r="H30" i="25"/>
  <c r="H29" i="25"/>
  <c r="H28" i="25"/>
  <c r="H27" i="25"/>
  <c r="N11" i="25" s="1"/>
  <c r="H26" i="25"/>
  <c r="H25" i="25"/>
  <c r="H24" i="25"/>
  <c r="H23" i="25"/>
  <c r="D9" i="26" s="1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E34" i="25"/>
  <c r="E33" i="25"/>
  <c r="M17" i="25" s="1"/>
  <c r="E32" i="25"/>
  <c r="E31" i="25"/>
  <c r="E30" i="25"/>
  <c r="E29" i="25"/>
  <c r="E28" i="25"/>
  <c r="E27" i="25"/>
  <c r="E26" i="25"/>
  <c r="E25" i="25"/>
  <c r="C15" i="26" s="1"/>
  <c r="E24" i="25"/>
  <c r="E23" i="25"/>
  <c r="E22" i="25"/>
  <c r="E21" i="25"/>
  <c r="M15" i="25" s="1"/>
  <c r="E20" i="25"/>
  <c r="E19" i="25"/>
  <c r="E18" i="25"/>
  <c r="E17" i="25"/>
  <c r="E16" i="25"/>
  <c r="E15" i="25"/>
  <c r="E14" i="25"/>
  <c r="E13" i="25"/>
  <c r="M13" i="25" s="1"/>
  <c r="E12" i="25"/>
  <c r="E11" i="25"/>
  <c r="E10" i="25"/>
  <c r="E9" i="25"/>
  <c r="C35" i="25"/>
  <c r="C34" i="25"/>
  <c r="C33" i="25"/>
  <c r="C32" i="25"/>
  <c r="C11" i="26" s="1"/>
  <c r="C31" i="25"/>
  <c r="C30" i="25"/>
  <c r="C29" i="25"/>
  <c r="C28" i="25"/>
  <c r="C10" i="26" s="1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E32" i="23"/>
  <c r="E31" i="23"/>
  <c r="E30" i="23"/>
  <c r="E29" i="23"/>
  <c r="E28" i="23"/>
  <c r="F16" i="24" s="1"/>
  <c r="M16" i="24" s="1"/>
  <c r="E27" i="23"/>
  <c r="E26" i="23"/>
  <c r="E25" i="23"/>
  <c r="E24" i="23"/>
  <c r="E23" i="23"/>
  <c r="E22" i="23"/>
  <c r="E21" i="23"/>
  <c r="E20" i="23"/>
  <c r="H13" i="23" s="1"/>
  <c r="E19" i="23"/>
  <c r="E18" i="23"/>
  <c r="E17" i="23"/>
  <c r="E16" i="23"/>
  <c r="H12" i="23" s="1"/>
  <c r="E15" i="23"/>
  <c r="E14" i="23"/>
  <c r="E13" i="23"/>
  <c r="E12" i="23"/>
  <c r="E11" i="23"/>
  <c r="E10" i="23"/>
  <c r="E9" i="23"/>
  <c r="E8" i="23"/>
  <c r="F12" i="24" s="1"/>
  <c r="M12" i="24" s="1"/>
  <c r="E7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E32" i="41"/>
  <c r="E31" i="41"/>
  <c r="E30" i="41"/>
  <c r="E29" i="41"/>
  <c r="E28" i="41"/>
  <c r="E27" i="41"/>
  <c r="E26" i="41"/>
  <c r="E25" i="41"/>
  <c r="E24" i="41"/>
  <c r="E23" i="41"/>
  <c r="E22" i="41"/>
  <c r="E21" i="41"/>
  <c r="H13" i="41" s="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J10" i="21"/>
  <c r="J11" i="21"/>
  <c r="J12" i="21"/>
  <c r="J13" i="21"/>
  <c r="J14" i="21"/>
  <c r="J15" i="21"/>
  <c r="J16" i="21"/>
  <c r="N14" i="21" s="1"/>
  <c r="J17" i="21"/>
  <c r="J18" i="21"/>
  <c r="J19" i="21"/>
  <c r="J20" i="21"/>
  <c r="D14" i="24" s="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9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E34" i="21"/>
  <c r="E33" i="21"/>
  <c r="E32" i="21"/>
  <c r="E31" i="21"/>
  <c r="E30" i="21"/>
  <c r="E29" i="21"/>
  <c r="E28" i="21"/>
  <c r="E27" i="21"/>
  <c r="E26" i="21"/>
  <c r="E25" i="21"/>
  <c r="C15" i="24" s="1"/>
  <c r="J15" i="24" s="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E32" i="19"/>
  <c r="E31" i="19"/>
  <c r="E30" i="19"/>
  <c r="E29" i="19"/>
  <c r="E28" i="19"/>
  <c r="H15" i="19" s="1"/>
  <c r="E27" i="19"/>
  <c r="E26" i="19"/>
  <c r="E25" i="19"/>
  <c r="E24" i="19"/>
  <c r="H14" i="19" s="1"/>
  <c r="E23" i="19"/>
  <c r="E22" i="19"/>
  <c r="E21" i="19"/>
  <c r="E20" i="19"/>
  <c r="I33" i="20" s="1"/>
  <c r="J33" i="20" s="1"/>
  <c r="L33" i="20" s="1"/>
  <c r="E19" i="19"/>
  <c r="E18" i="19"/>
  <c r="E17" i="19"/>
  <c r="E16" i="19"/>
  <c r="E15" i="19"/>
  <c r="E14" i="19"/>
  <c r="E13" i="19"/>
  <c r="E12" i="19"/>
  <c r="E11" i="19"/>
  <c r="E10" i="19"/>
  <c r="E9" i="19"/>
  <c r="E8" i="19"/>
  <c r="H11" i="19" s="1"/>
  <c r="E7" i="19"/>
  <c r="C33" i="19"/>
  <c r="C32" i="19"/>
  <c r="C31" i="19"/>
  <c r="C30" i="19"/>
  <c r="C29" i="19"/>
  <c r="C28" i="19"/>
  <c r="C27" i="19"/>
  <c r="I29" i="20" s="1"/>
  <c r="J29" i="20" s="1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H7" i="19" s="1"/>
  <c r="E32" i="18"/>
  <c r="E31" i="18"/>
  <c r="E30" i="18"/>
  <c r="E29" i="18"/>
  <c r="E28" i="18"/>
  <c r="E27" i="18"/>
  <c r="E26" i="18"/>
  <c r="E25" i="18"/>
  <c r="C34" i="20" s="1"/>
  <c r="D34" i="20" s="1"/>
  <c r="E24" i="18"/>
  <c r="E23" i="18"/>
  <c r="E22" i="18"/>
  <c r="E21" i="18"/>
  <c r="E20" i="18"/>
  <c r="E19" i="18"/>
  <c r="E18" i="18"/>
  <c r="E17" i="18"/>
  <c r="E16" i="18"/>
  <c r="E15" i="18"/>
  <c r="E14" i="18"/>
  <c r="E13" i="18"/>
  <c r="H12" i="18" s="1"/>
  <c r="E12" i="18"/>
  <c r="E11" i="18"/>
  <c r="E10" i="18"/>
  <c r="E9" i="18"/>
  <c r="E8" i="18"/>
  <c r="E7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H8" i="18" s="1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O15" i="17" s="1"/>
  <c r="J19" i="17"/>
  <c r="J18" i="17"/>
  <c r="J17" i="17"/>
  <c r="J16" i="17"/>
  <c r="I15" i="20" s="1"/>
  <c r="J15" i="20" s="1"/>
  <c r="J15" i="17"/>
  <c r="J14" i="17"/>
  <c r="J13" i="17"/>
  <c r="J12" i="17"/>
  <c r="J11" i="17"/>
  <c r="J10" i="17"/>
  <c r="I14" i="20" s="1"/>
  <c r="J14" i="20" s="1"/>
  <c r="K14" i="20" s="1"/>
  <c r="I14" i="27" s="1"/>
  <c r="J9" i="17"/>
  <c r="H35" i="17"/>
  <c r="H34" i="17"/>
  <c r="H33" i="17"/>
  <c r="H32" i="17"/>
  <c r="H31" i="17"/>
  <c r="H30" i="17"/>
  <c r="H29" i="17"/>
  <c r="H28" i="17"/>
  <c r="H27" i="17"/>
  <c r="O11" i="17" s="1"/>
  <c r="H26" i="17"/>
  <c r="H25" i="17"/>
  <c r="H24" i="17"/>
  <c r="H23" i="17"/>
  <c r="I11" i="20" s="1"/>
  <c r="J11" i="20" s="1"/>
  <c r="K11" i="20" s="1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C16" i="20" s="1"/>
  <c r="D16" i="20" s="1"/>
  <c r="E20" i="17"/>
  <c r="E19" i="17"/>
  <c r="E18" i="17"/>
  <c r="E17" i="17"/>
  <c r="E16" i="17"/>
  <c r="E15" i="17"/>
  <c r="E14" i="17"/>
  <c r="E13" i="17"/>
  <c r="E12" i="17"/>
  <c r="E11" i="17"/>
  <c r="E10" i="17"/>
  <c r="E9" i="17"/>
  <c r="C35" i="17"/>
  <c r="C34" i="17"/>
  <c r="C33" i="17"/>
  <c r="C32" i="17"/>
  <c r="N12" i="17" s="1"/>
  <c r="C31" i="17"/>
  <c r="C30" i="17"/>
  <c r="C29" i="17"/>
  <c r="C28" i="17"/>
  <c r="N11" i="17" s="1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0" i="20" s="1"/>
  <c r="C11" i="17"/>
  <c r="C10" i="17"/>
  <c r="C9" i="17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9" i="25"/>
  <c r="H7" i="22"/>
  <c r="H7" i="18"/>
  <c r="J12" i="13"/>
  <c r="J14" i="12"/>
  <c r="J13" i="12"/>
  <c r="J9" i="12"/>
  <c r="J14" i="11"/>
  <c r="J11" i="9"/>
  <c r="J9" i="8"/>
  <c r="J9" i="7"/>
  <c r="K15" i="5"/>
  <c r="K14" i="5"/>
  <c r="K13" i="5"/>
  <c r="K12" i="5"/>
  <c r="K11" i="5"/>
  <c r="K10" i="5"/>
  <c r="K16" i="5" s="1"/>
  <c r="K9" i="5"/>
  <c r="K8" i="5"/>
  <c r="K7" i="5"/>
  <c r="K16" i="4"/>
  <c r="K15" i="4"/>
  <c r="K14" i="4"/>
  <c r="K13" i="4"/>
  <c r="K12" i="4"/>
  <c r="K11" i="4"/>
  <c r="K10" i="4"/>
  <c r="K9" i="4"/>
  <c r="K8" i="4"/>
  <c r="K17" i="4" s="1"/>
  <c r="K16" i="1"/>
  <c r="K15" i="1"/>
  <c r="K14" i="1"/>
  <c r="K13" i="1"/>
  <c r="K12" i="1"/>
  <c r="K11" i="1"/>
  <c r="K10" i="1"/>
  <c r="K9" i="1"/>
  <c r="K17" i="1" s="1"/>
  <c r="K8" i="1"/>
  <c r="D16" i="44"/>
  <c r="D15" i="44"/>
  <c r="D14" i="44"/>
  <c r="D13" i="44"/>
  <c r="D12" i="44"/>
  <c r="D11" i="44"/>
  <c r="D10" i="44"/>
  <c r="D9" i="44"/>
  <c r="D8" i="44"/>
  <c r="D16" i="28"/>
  <c r="D15" i="28"/>
  <c r="D14" i="28"/>
  <c r="D13" i="28"/>
  <c r="D12" i="28"/>
  <c r="D11" i="28"/>
  <c r="D17" i="28" s="1"/>
  <c r="D10" i="28"/>
  <c r="D9" i="28"/>
  <c r="D8" i="28"/>
  <c r="E16" i="26"/>
  <c r="D10" i="26"/>
  <c r="E13" i="24"/>
  <c r="L13" i="24" s="1"/>
  <c r="I31" i="20"/>
  <c r="J31" i="20" s="1"/>
  <c r="C30" i="20"/>
  <c r="D30" i="20" s="1"/>
  <c r="I12" i="20"/>
  <c r="D16" i="36"/>
  <c r="D15" i="36"/>
  <c r="D14" i="36"/>
  <c r="D13" i="36"/>
  <c r="D12" i="36"/>
  <c r="D11" i="36"/>
  <c r="D17" i="36" s="1"/>
  <c r="D10" i="36"/>
  <c r="D9" i="36"/>
  <c r="D8" i="36"/>
  <c r="E16" i="14"/>
  <c r="E13" i="14"/>
  <c r="E12" i="14"/>
  <c r="E11" i="14"/>
  <c r="E8" i="14"/>
  <c r="D14" i="14"/>
  <c r="D13" i="14"/>
  <c r="D10" i="14"/>
  <c r="D9" i="14"/>
  <c r="C14" i="14"/>
  <c r="C10" i="14"/>
  <c r="E13" i="10"/>
  <c r="L13" i="10" s="1"/>
  <c r="E10" i="10"/>
  <c r="L10" i="10" s="1"/>
  <c r="D15" i="10"/>
  <c r="K15" i="10" s="1"/>
  <c r="D9" i="10"/>
  <c r="K9" i="10" s="1"/>
  <c r="C13" i="10"/>
  <c r="C9" i="10"/>
  <c r="J9" i="10" s="1"/>
  <c r="O18" i="6"/>
  <c r="N18" i="6"/>
  <c r="O17" i="6"/>
  <c r="N17" i="6"/>
  <c r="O16" i="6"/>
  <c r="N16" i="6"/>
  <c r="O15" i="6"/>
  <c r="P15" i="6" s="1"/>
  <c r="N30" i="6" s="1"/>
  <c r="N15" i="6"/>
  <c r="O14" i="6"/>
  <c r="N14" i="6"/>
  <c r="P14" i="6" s="1"/>
  <c r="N29" i="6" s="1"/>
  <c r="O13" i="6"/>
  <c r="N13" i="6"/>
  <c r="O12" i="6"/>
  <c r="N12" i="6"/>
  <c r="P12" i="6" s="1"/>
  <c r="N27" i="6" s="1"/>
  <c r="O11" i="6"/>
  <c r="N11" i="6"/>
  <c r="O10" i="6"/>
  <c r="N10" i="6"/>
  <c r="N19" i="6" s="1"/>
  <c r="J18" i="6"/>
  <c r="I18" i="6"/>
  <c r="J17" i="6"/>
  <c r="I17" i="6"/>
  <c r="J16" i="6"/>
  <c r="K16" i="6" s="1"/>
  <c r="I31" i="6" s="1"/>
  <c r="I16" i="6"/>
  <c r="J15" i="6"/>
  <c r="I15" i="6"/>
  <c r="K15" i="6" s="1"/>
  <c r="I30" i="6" s="1"/>
  <c r="J14" i="6"/>
  <c r="I14" i="6"/>
  <c r="J13" i="6"/>
  <c r="I13" i="6"/>
  <c r="J12" i="6"/>
  <c r="K12" i="6" s="1"/>
  <c r="I27" i="6" s="1"/>
  <c r="I12" i="6"/>
  <c r="J11" i="6"/>
  <c r="I11" i="6"/>
  <c r="J10" i="6"/>
  <c r="I10" i="6"/>
  <c r="E18" i="6"/>
  <c r="E17" i="6"/>
  <c r="E16" i="6"/>
  <c r="E15" i="6"/>
  <c r="E14" i="6"/>
  <c r="E13" i="6"/>
  <c r="D18" i="6"/>
  <c r="D17" i="6"/>
  <c r="D16" i="6"/>
  <c r="D15" i="6"/>
  <c r="F15" i="6" s="1"/>
  <c r="D30" i="6" s="1"/>
  <c r="D14" i="6"/>
  <c r="D13" i="6"/>
  <c r="E12" i="6"/>
  <c r="E11" i="6"/>
  <c r="E10" i="6"/>
  <c r="D12" i="6"/>
  <c r="D11" i="6"/>
  <c r="D10" i="6"/>
  <c r="S10" i="6" s="1"/>
  <c r="G28" i="30"/>
  <c r="F28" i="30"/>
  <c r="E28" i="30"/>
  <c r="D28" i="30"/>
  <c r="C28" i="30"/>
  <c r="G10" i="30"/>
  <c r="F10" i="30"/>
  <c r="E10" i="30"/>
  <c r="D10" i="30"/>
  <c r="C10" i="30"/>
  <c r="D17" i="44"/>
  <c r="C27" i="2"/>
  <c r="C9" i="2"/>
  <c r="F34" i="13"/>
  <c r="F34" i="8"/>
  <c r="K36" i="20"/>
  <c r="E36" i="20"/>
  <c r="G27" i="2"/>
  <c r="F27" i="2"/>
  <c r="E27" i="2"/>
  <c r="D27" i="2"/>
  <c r="G9" i="2"/>
  <c r="F9" i="2"/>
  <c r="E9" i="2"/>
  <c r="D9" i="2"/>
  <c r="P18" i="6"/>
  <c r="N33" i="6" s="1"/>
  <c r="F18" i="6"/>
  <c r="D33" i="6" s="1"/>
  <c r="F12" i="6"/>
  <c r="D27" i="6" s="1"/>
  <c r="O34" i="6"/>
  <c r="I19" i="6"/>
  <c r="H35" i="4"/>
  <c r="G35" i="4"/>
  <c r="G34" i="5"/>
  <c r="H34" i="5"/>
  <c r="J11" i="10" l="1"/>
  <c r="F11" i="10"/>
  <c r="J16" i="10"/>
  <c r="M16" i="10" s="1"/>
  <c r="F13" i="14"/>
  <c r="F16" i="14"/>
  <c r="N16" i="17"/>
  <c r="E34" i="19"/>
  <c r="E34" i="22"/>
  <c r="D13" i="10"/>
  <c r="K13" i="10" s="1"/>
  <c r="E16" i="10"/>
  <c r="L16" i="10" s="1"/>
  <c r="C16" i="36" s="1"/>
  <c r="E16" i="36" s="1"/>
  <c r="C11" i="14"/>
  <c r="E9" i="14"/>
  <c r="C32" i="20"/>
  <c r="D32" i="20" s="1"/>
  <c r="F11" i="26"/>
  <c r="J10" i="7"/>
  <c r="J15" i="11"/>
  <c r="H11" i="22"/>
  <c r="C8" i="14"/>
  <c r="C17" i="14" s="1"/>
  <c r="E10" i="14"/>
  <c r="F14" i="24"/>
  <c r="M14" i="24" s="1"/>
  <c r="J13" i="7"/>
  <c r="N9" i="17"/>
  <c r="C12" i="20"/>
  <c r="D12" i="20" s="1"/>
  <c r="E12" i="20" s="1"/>
  <c r="N14" i="17"/>
  <c r="N15" i="17"/>
  <c r="N17" i="17"/>
  <c r="O9" i="17"/>
  <c r="O10" i="17"/>
  <c r="O12" i="17"/>
  <c r="O14" i="17"/>
  <c r="I16" i="20"/>
  <c r="J16" i="20" s="1"/>
  <c r="C27" i="20"/>
  <c r="D27" i="20" s="1"/>
  <c r="F27" i="20" s="1"/>
  <c r="C28" i="20"/>
  <c r="D28" i="20" s="1"/>
  <c r="H10" i="18"/>
  <c r="H14" i="18"/>
  <c r="C35" i="20"/>
  <c r="D35" i="20" s="1"/>
  <c r="F35" i="20" s="1"/>
  <c r="I27" i="20"/>
  <c r="H9" i="19"/>
  <c r="I34" i="20"/>
  <c r="J34" i="20" s="1"/>
  <c r="L34" i="20" s="1"/>
  <c r="I35" i="20"/>
  <c r="J35" i="20" s="1"/>
  <c r="C11" i="24"/>
  <c r="J11" i="24" s="1"/>
  <c r="D8" i="24"/>
  <c r="K8" i="24" s="1"/>
  <c r="D10" i="24"/>
  <c r="K10" i="24" s="1"/>
  <c r="H12" i="41"/>
  <c r="E14" i="24"/>
  <c r="L14" i="24" s="1"/>
  <c r="F13" i="24"/>
  <c r="M13" i="24" s="1"/>
  <c r="J36" i="25"/>
  <c r="D14" i="10"/>
  <c r="K14" i="10" s="1"/>
  <c r="M14" i="10" s="1"/>
  <c r="E8" i="10"/>
  <c r="C12" i="14"/>
  <c r="F12" i="14" s="1"/>
  <c r="D11" i="14"/>
  <c r="E14" i="14"/>
  <c r="F14" i="14" s="1"/>
  <c r="C17" i="20"/>
  <c r="D17" i="20" s="1"/>
  <c r="E9" i="26"/>
  <c r="F34" i="7"/>
  <c r="F34" i="11"/>
  <c r="C15" i="10"/>
  <c r="J15" i="10" s="1"/>
  <c r="E9" i="10"/>
  <c r="L9" i="10" s="1"/>
  <c r="I10" i="20"/>
  <c r="J10" i="20" s="1"/>
  <c r="K10" i="20" s="1"/>
  <c r="C13" i="20"/>
  <c r="O13" i="20" s="1"/>
  <c r="O30" i="20" s="1"/>
  <c r="E13" i="26"/>
  <c r="I11" i="27"/>
  <c r="J27" i="20"/>
  <c r="L27" i="20" s="1"/>
  <c r="F15" i="10"/>
  <c r="C14" i="44"/>
  <c r="E14" i="44" s="1"/>
  <c r="J13" i="10"/>
  <c r="F13" i="10"/>
  <c r="C15" i="20"/>
  <c r="K15" i="20"/>
  <c r="I15" i="27" s="1"/>
  <c r="D13" i="20"/>
  <c r="E13" i="20" s="1"/>
  <c r="N10" i="17"/>
  <c r="C11" i="20"/>
  <c r="O17" i="17"/>
  <c r="I18" i="20"/>
  <c r="J18" i="20" s="1"/>
  <c r="H9" i="18"/>
  <c r="C29" i="20"/>
  <c r="D29" i="20" s="1"/>
  <c r="E34" i="18"/>
  <c r="H11" i="18"/>
  <c r="C31" i="20"/>
  <c r="D31" i="20" s="1"/>
  <c r="F31" i="20" s="1"/>
  <c r="H8" i="19"/>
  <c r="I28" i="20"/>
  <c r="J28" i="20" s="1"/>
  <c r="H10" i="19"/>
  <c r="I30" i="20"/>
  <c r="J30" i="20" s="1"/>
  <c r="L30" i="20" s="1"/>
  <c r="H12" i="19"/>
  <c r="I32" i="20"/>
  <c r="J32" i="20" s="1"/>
  <c r="H13" i="19"/>
  <c r="M10" i="21"/>
  <c r="C9" i="24"/>
  <c r="M14" i="21"/>
  <c r="C13" i="24"/>
  <c r="J13" i="24" s="1"/>
  <c r="N13" i="24" s="1"/>
  <c r="D12" i="24"/>
  <c r="K12" i="24" s="1"/>
  <c r="H8" i="41"/>
  <c r="E9" i="24"/>
  <c r="L9" i="24" s="1"/>
  <c r="E10" i="24"/>
  <c r="L10" i="24" s="1"/>
  <c r="H9" i="41"/>
  <c r="H10" i="41"/>
  <c r="E11" i="24"/>
  <c r="L11" i="24" s="1"/>
  <c r="E34" i="41"/>
  <c r="H14" i="41"/>
  <c r="E15" i="24"/>
  <c r="L15" i="24" s="1"/>
  <c r="H7" i="23"/>
  <c r="F8" i="24"/>
  <c r="M8" i="24" s="1"/>
  <c r="F9" i="24"/>
  <c r="M9" i="24" s="1"/>
  <c r="H8" i="23"/>
  <c r="H9" i="23"/>
  <c r="F10" i="24"/>
  <c r="M10" i="24" s="1"/>
  <c r="H11" i="23"/>
  <c r="E34" i="23"/>
  <c r="J12" i="10"/>
  <c r="F12" i="10"/>
  <c r="F10" i="10"/>
  <c r="C17" i="10"/>
  <c r="D17" i="14"/>
  <c r="F9" i="14"/>
  <c r="F34" i="20"/>
  <c r="C15" i="28"/>
  <c r="E15" i="28" s="1"/>
  <c r="N13" i="17"/>
  <c r="C14" i="20"/>
  <c r="O13" i="17"/>
  <c r="J36" i="17"/>
  <c r="O16" i="17"/>
  <c r="I17" i="20"/>
  <c r="J17" i="20" s="1"/>
  <c r="P17" i="20" s="1"/>
  <c r="P34" i="20" s="1"/>
  <c r="H13" i="18"/>
  <c r="C33" i="20"/>
  <c r="D33" i="20" s="1"/>
  <c r="L14" i="20"/>
  <c r="F10" i="14"/>
  <c r="E36" i="17"/>
  <c r="F8" i="10"/>
  <c r="O16" i="20"/>
  <c r="O33" i="20" s="1"/>
  <c r="L8" i="10"/>
  <c r="C8" i="36" s="1"/>
  <c r="C18" i="20"/>
  <c r="I13" i="20"/>
  <c r="J13" i="20" s="1"/>
  <c r="H15" i="18"/>
  <c r="C10" i="24"/>
  <c r="J10" i="24" s="1"/>
  <c r="C12" i="27" s="1"/>
  <c r="E12" i="27" s="1"/>
  <c r="M12" i="21"/>
  <c r="E36" i="21"/>
  <c r="C12" i="24"/>
  <c r="J12" i="24" s="1"/>
  <c r="C14" i="24"/>
  <c r="J14" i="24" s="1"/>
  <c r="M16" i="21"/>
  <c r="C16" i="24"/>
  <c r="J16" i="24" s="1"/>
  <c r="D9" i="24"/>
  <c r="K9" i="24" s="1"/>
  <c r="H11" i="27" s="1"/>
  <c r="N12" i="21"/>
  <c r="D16" i="24"/>
  <c r="N16" i="21"/>
  <c r="D13" i="24"/>
  <c r="K13" i="24" s="1"/>
  <c r="H15" i="27" s="1"/>
  <c r="J36" i="21"/>
  <c r="E36" i="25"/>
  <c r="K36" i="25" s="1"/>
  <c r="G30" i="29"/>
  <c r="C8" i="24"/>
  <c r="F14" i="10"/>
  <c r="I14" i="42"/>
  <c r="N10" i="21"/>
  <c r="H15" i="23"/>
  <c r="J8" i="7"/>
  <c r="J11" i="12"/>
  <c r="J12" i="12"/>
  <c r="J15" i="12"/>
  <c r="J15" i="13"/>
  <c r="J7" i="7"/>
  <c r="J11" i="7"/>
  <c r="J15" i="7"/>
  <c r="J10" i="8"/>
  <c r="J14" i="8"/>
  <c r="J9" i="9"/>
  <c r="J13" i="9"/>
  <c r="J8" i="11"/>
  <c r="J12" i="11"/>
  <c r="F28" i="16"/>
  <c r="J10" i="13"/>
  <c r="J11" i="13"/>
  <c r="J14" i="13"/>
  <c r="F12" i="26"/>
  <c r="I7" i="42"/>
  <c r="I15" i="42"/>
  <c r="F34" i="42"/>
  <c r="C14" i="26"/>
  <c r="M11" i="25"/>
  <c r="D14" i="26"/>
  <c r="C8" i="26"/>
  <c r="M12" i="25"/>
  <c r="C12" i="26"/>
  <c r="M16" i="25"/>
  <c r="C16" i="26"/>
  <c r="D8" i="26"/>
  <c r="D12" i="26"/>
  <c r="D16" i="26"/>
  <c r="M9" i="25"/>
  <c r="J8" i="24"/>
  <c r="J15" i="27"/>
  <c r="D15" i="24"/>
  <c r="K15" i="24" s="1"/>
  <c r="H17" i="27" s="1"/>
  <c r="D11" i="24"/>
  <c r="K11" i="24" s="1"/>
  <c r="H13" i="27" s="1"/>
  <c r="M9" i="21"/>
  <c r="M13" i="21"/>
  <c r="M17" i="21"/>
  <c r="N9" i="21"/>
  <c r="N11" i="21"/>
  <c r="G9" i="24"/>
  <c r="G13" i="24"/>
  <c r="K14" i="24"/>
  <c r="K17" i="10"/>
  <c r="F9" i="10"/>
  <c r="M12" i="10"/>
  <c r="M11" i="10"/>
  <c r="M15" i="10"/>
  <c r="M10" i="10"/>
  <c r="L17" i="10"/>
  <c r="K11" i="6"/>
  <c r="I26" i="6" s="1"/>
  <c r="S13" i="6"/>
  <c r="S17" i="6"/>
  <c r="S16" i="6"/>
  <c r="M9" i="10"/>
  <c r="O19" i="6"/>
  <c r="T13" i="6"/>
  <c r="U13" i="6" s="1"/>
  <c r="C12" i="36"/>
  <c r="E12" i="36" s="1"/>
  <c r="P11" i="6"/>
  <c r="P33" i="6"/>
  <c r="P10" i="6"/>
  <c r="N25" i="6" s="1"/>
  <c r="S12" i="6"/>
  <c r="P16" i="6"/>
  <c r="N31" i="6" s="1"/>
  <c r="T10" i="6"/>
  <c r="U10" i="6" s="1"/>
  <c r="S14" i="6"/>
  <c r="S18" i="6"/>
  <c r="T16" i="6"/>
  <c r="U16" i="6" s="1"/>
  <c r="P13" i="6"/>
  <c r="N28" i="6" s="1"/>
  <c r="C11" i="36" s="1"/>
  <c r="E11" i="36" s="1"/>
  <c r="I34" i="5"/>
  <c r="K17" i="6"/>
  <c r="I32" i="6" s="1"/>
  <c r="T15" i="6"/>
  <c r="J19" i="6"/>
  <c r="C9" i="35"/>
  <c r="J26" i="6"/>
  <c r="D9" i="35" s="1"/>
  <c r="K13" i="6"/>
  <c r="I28" i="6" s="1"/>
  <c r="C11" i="35" s="1"/>
  <c r="S11" i="6"/>
  <c r="I35" i="4"/>
  <c r="I35" i="1"/>
  <c r="E19" i="6"/>
  <c r="F14" i="6"/>
  <c r="D29" i="6" s="1"/>
  <c r="T11" i="6"/>
  <c r="F13" i="6"/>
  <c r="D28" i="6" s="1"/>
  <c r="F17" i="6"/>
  <c r="D32" i="6" s="1"/>
  <c r="E32" i="6" s="1"/>
  <c r="F32" i="6" s="1"/>
  <c r="S15" i="6"/>
  <c r="F10" i="6"/>
  <c r="D25" i="6" s="1"/>
  <c r="E25" i="6" s="1"/>
  <c r="E28" i="6"/>
  <c r="D11" i="15" s="1"/>
  <c r="F11" i="6"/>
  <c r="D26" i="6" s="1"/>
  <c r="C9" i="15" s="1"/>
  <c r="D19" i="6"/>
  <c r="T12" i="6"/>
  <c r="T14" i="6"/>
  <c r="T18" i="6"/>
  <c r="T17" i="6"/>
  <c r="N26" i="6"/>
  <c r="F30" i="20"/>
  <c r="C11" i="28"/>
  <c r="E11" i="28" s="1"/>
  <c r="H10" i="27"/>
  <c r="H14" i="27"/>
  <c r="J14" i="27" s="1"/>
  <c r="P28" i="6"/>
  <c r="C10" i="15"/>
  <c r="S27" i="6"/>
  <c r="E27" i="6"/>
  <c r="E29" i="6"/>
  <c r="C12" i="15"/>
  <c r="C14" i="35"/>
  <c r="J31" i="6"/>
  <c r="D14" i="35" s="1"/>
  <c r="C10" i="36"/>
  <c r="E10" i="36" s="1"/>
  <c r="P27" i="6"/>
  <c r="E17" i="20"/>
  <c r="C17" i="27"/>
  <c r="O12" i="20"/>
  <c r="J12" i="20"/>
  <c r="K16" i="20"/>
  <c r="L31" i="20"/>
  <c r="C12" i="44"/>
  <c r="E12" i="44" s="1"/>
  <c r="P30" i="6"/>
  <c r="C13" i="36"/>
  <c r="E13" i="36" s="1"/>
  <c r="J27" i="6"/>
  <c r="D10" i="35" s="1"/>
  <c r="C10" i="35"/>
  <c r="K18" i="20"/>
  <c r="I18" i="27" s="1"/>
  <c r="F32" i="20"/>
  <c r="C13" i="28"/>
  <c r="E13" i="28" s="1"/>
  <c r="L29" i="20"/>
  <c r="C16" i="44"/>
  <c r="E16" i="44" s="1"/>
  <c r="L35" i="20"/>
  <c r="J11" i="27"/>
  <c r="J30" i="6"/>
  <c r="C13" i="35"/>
  <c r="S30" i="6"/>
  <c r="E30" i="6"/>
  <c r="F30" i="6" s="1"/>
  <c r="C13" i="15"/>
  <c r="E33" i="6"/>
  <c r="P25" i="6"/>
  <c r="P16" i="20"/>
  <c r="P33" i="20" s="1"/>
  <c r="C16" i="27"/>
  <c r="E16" i="20"/>
  <c r="I10" i="27"/>
  <c r="L10" i="20"/>
  <c r="D10" i="20"/>
  <c r="O10" i="20"/>
  <c r="D12" i="27"/>
  <c r="P29" i="6"/>
  <c r="L11" i="20"/>
  <c r="K10" i="6"/>
  <c r="K14" i="6"/>
  <c r="I29" i="6" s="1"/>
  <c r="K18" i="6"/>
  <c r="I33" i="6" s="1"/>
  <c r="S33" i="6" s="1"/>
  <c r="P17" i="6"/>
  <c r="N32" i="6" s="1"/>
  <c r="F12" i="20"/>
  <c r="F59" i="5"/>
  <c r="F16" i="6"/>
  <c r="D31" i="6" s="1"/>
  <c r="F8" i="14"/>
  <c r="K16" i="24"/>
  <c r="G59" i="5"/>
  <c r="N17" i="21"/>
  <c r="N13" i="21"/>
  <c r="C9" i="26"/>
  <c r="M10" i="25"/>
  <c r="C13" i="26"/>
  <c r="G13" i="26" s="1"/>
  <c r="M14" i="25"/>
  <c r="N12" i="25"/>
  <c r="D11" i="26"/>
  <c r="N16" i="25"/>
  <c r="D15" i="26"/>
  <c r="H9" i="22"/>
  <c r="E10" i="26"/>
  <c r="G10" i="26" s="1"/>
  <c r="H10" i="22"/>
  <c r="H16" i="22" s="1"/>
  <c r="E11" i="26"/>
  <c r="H13" i="22"/>
  <c r="E14" i="26"/>
  <c r="H14" i="22"/>
  <c r="E15" i="26"/>
  <c r="I8" i="42"/>
  <c r="F9" i="26"/>
  <c r="I9" i="42"/>
  <c r="F10" i="26"/>
  <c r="I12" i="42"/>
  <c r="F13" i="26"/>
  <c r="I13" i="42"/>
  <c r="F14" i="26"/>
  <c r="J12" i="7"/>
  <c r="J7" i="8"/>
  <c r="J11" i="8"/>
  <c r="J15" i="8"/>
  <c r="J10" i="9"/>
  <c r="J14" i="9"/>
  <c r="J9" i="11"/>
  <c r="J16" i="11" s="1"/>
  <c r="J13" i="11"/>
  <c r="J8" i="12"/>
  <c r="J7" i="13"/>
  <c r="J16" i="9"/>
  <c r="M11" i="21"/>
  <c r="M15" i="21"/>
  <c r="N15" i="21"/>
  <c r="E8" i="24"/>
  <c r="G8" i="24" s="1"/>
  <c r="H7" i="41"/>
  <c r="E12" i="24"/>
  <c r="L12" i="24" s="1"/>
  <c r="C12" i="28" s="1"/>
  <c r="E12" i="28" s="1"/>
  <c r="H11" i="41"/>
  <c r="E16" i="24"/>
  <c r="L16" i="24" s="1"/>
  <c r="C16" i="28" s="1"/>
  <c r="E16" i="28" s="1"/>
  <c r="H15" i="41"/>
  <c r="F11" i="24"/>
  <c r="M11" i="24" s="1"/>
  <c r="C11" i="44" s="1"/>
  <c r="E11" i="44" s="1"/>
  <c r="H10" i="23"/>
  <c r="F15" i="24"/>
  <c r="M15" i="24" s="1"/>
  <c r="C15" i="44" s="1"/>
  <c r="E15" i="44" s="1"/>
  <c r="H14" i="23"/>
  <c r="N10" i="25"/>
  <c r="N14" i="25"/>
  <c r="J16" i="7"/>
  <c r="J7" i="12"/>
  <c r="F28" i="20" l="1"/>
  <c r="C9" i="28"/>
  <c r="E9" i="28" s="1"/>
  <c r="G11" i="26"/>
  <c r="C16" i="15"/>
  <c r="C8" i="44"/>
  <c r="C13" i="27"/>
  <c r="J17" i="10"/>
  <c r="F16" i="10"/>
  <c r="G10" i="24"/>
  <c r="J36" i="20"/>
  <c r="P13" i="20"/>
  <c r="D17" i="10"/>
  <c r="M8" i="10"/>
  <c r="C17" i="24"/>
  <c r="H16" i="19"/>
  <c r="E17" i="14"/>
  <c r="O17" i="20"/>
  <c r="O34" i="20" s="1"/>
  <c r="I19" i="20"/>
  <c r="F17" i="10"/>
  <c r="N14" i="24"/>
  <c r="M18" i="25"/>
  <c r="G8" i="26"/>
  <c r="K36" i="17"/>
  <c r="O18" i="17"/>
  <c r="H16" i="18"/>
  <c r="N18" i="17"/>
  <c r="E17" i="10"/>
  <c r="F11" i="14"/>
  <c r="F17" i="14" s="1"/>
  <c r="F29" i="20"/>
  <c r="C10" i="28"/>
  <c r="E10" i="28" s="1"/>
  <c r="M17" i="10"/>
  <c r="M13" i="10"/>
  <c r="K17" i="20"/>
  <c r="I17" i="27" s="1"/>
  <c r="J17" i="27" s="1"/>
  <c r="L17" i="20"/>
  <c r="D14" i="20"/>
  <c r="O14" i="20"/>
  <c r="O31" i="20" s="1"/>
  <c r="J16" i="13"/>
  <c r="H16" i="27"/>
  <c r="M16" i="27" s="1"/>
  <c r="O29" i="20"/>
  <c r="J9" i="24"/>
  <c r="G12" i="26"/>
  <c r="O15" i="20"/>
  <c r="O32" i="20" s="1"/>
  <c r="D15" i="20"/>
  <c r="I36" i="20"/>
  <c r="D18" i="20"/>
  <c r="O18" i="20"/>
  <c r="O35" i="20" s="1"/>
  <c r="D11" i="20"/>
  <c r="O11" i="20"/>
  <c r="O28" i="20" s="1"/>
  <c r="H16" i="23"/>
  <c r="D36" i="20"/>
  <c r="J16" i="12"/>
  <c r="E17" i="26"/>
  <c r="C36" i="20"/>
  <c r="C19" i="20"/>
  <c r="N10" i="24"/>
  <c r="L18" i="20"/>
  <c r="P30" i="20"/>
  <c r="G14" i="24"/>
  <c r="K36" i="21"/>
  <c r="K13" i="20"/>
  <c r="I13" i="27" s="1"/>
  <c r="J13" i="27" s="1"/>
  <c r="C14" i="28"/>
  <c r="E14" i="28" s="1"/>
  <c r="F33" i="20"/>
  <c r="C13" i="44"/>
  <c r="E13" i="44" s="1"/>
  <c r="L32" i="20"/>
  <c r="C9" i="44"/>
  <c r="E9" i="44" s="1"/>
  <c r="L28" i="20"/>
  <c r="L15" i="20"/>
  <c r="G14" i="26"/>
  <c r="G16" i="26"/>
  <c r="N16" i="24"/>
  <c r="D17" i="24"/>
  <c r="S26" i="6"/>
  <c r="U12" i="6"/>
  <c r="U17" i="6"/>
  <c r="F28" i="6"/>
  <c r="N34" i="6"/>
  <c r="C8" i="15"/>
  <c r="U15" i="6"/>
  <c r="U18" i="6"/>
  <c r="U14" i="6"/>
  <c r="S19" i="6"/>
  <c r="C14" i="36"/>
  <c r="E14" i="36" s="1"/>
  <c r="P31" i="6"/>
  <c r="U11" i="6"/>
  <c r="J28" i="6"/>
  <c r="D11" i="35" s="1"/>
  <c r="D11" i="37" s="1"/>
  <c r="K26" i="6"/>
  <c r="E10" i="35"/>
  <c r="J32" i="6"/>
  <c r="C15" i="35"/>
  <c r="K31" i="6"/>
  <c r="E9" i="35"/>
  <c r="C15" i="15"/>
  <c r="E26" i="6"/>
  <c r="F26" i="6" s="1"/>
  <c r="C11" i="15"/>
  <c r="E11" i="15" s="1"/>
  <c r="S28" i="6"/>
  <c r="D15" i="15"/>
  <c r="T32" i="6"/>
  <c r="F19" i="6"/>
  <c r="T19" i="6"/>
  <c r="K12" i="20"/>
  <c r="H12" i="27"/>
  <c r="P12" i="20"/>
  <c r="P29" i="20" s="1"/>
  <c r="N18" i="25"/>
  <c r="D17" i="26"/>
  <c r="S31" i="6"/>
  <c r="E31" i="6"/>
  <c r="F31" i="6" s="1"/>
  <c r="C14" i="15"/>
  <c r="M17" i="24"/>
  <c r="J29" i="6"/>
  <c r="D12" i="35" s="1"/>
  <c r="C12" i="35"/>
  <c r="S29" i="6"/>
  <c r="G12" i="24"/>
  <c r="J19" i="20"/>
  <c r="D16" i="27"/>
  <c r="Q16" i="20"/>
  <c r="Q33" i="20" s="1"/>
  <c r="R33" i="20" s="1"/>
  <c r="F16" i="20"/>
  <c r="E8" i="36"/>
  <c r="T30" i="6"/>
  <c r="U30" i="6" s="1"/>
  <c r="D13" i="15"/>
  <c r="E13" i="15" s="1"/>
  <c r="F17" i="24"/>
  <c r="H18" i="27"/>
  <c r="J18" i="27" s="1"/>
  <c r="D8" i="15"/>
  <c r="F25" i="6"/>
  <c r="K28" i="6"/>
  <c r="D17" i="27"/>
  <c r="N17" i="27" s="1"/>
  <c r="D15" i="43" s="1"/>
  <c r="Q17" i="20"/>
  <c r="Q34" i="20" s="1"/>
  <c r="R34" i="20" s="1"/>
  <c r="T27" i="6"/>
  <c r="U27" i="6" s="1"/>
  <c r="D10" i="15"/>
  <c r="D10" i="37" s="1"/>
  <c r="N12" i="24"/>
  <c r="J10" i="27"/>
  <c r="E10" i="20"/>
  <c r="P10" i="20"/>
  <c r="C10" i="27"/>
  <c r="C10" i="37"/>
  <c r="E10" i="37" s="1"/>
  <c r="E10" i="15"/>
  <c r="J16" i="8"/>
  <c r="F17" i="26"/>
  <c r="H16" i="41"/>
  <c r="M18" i="21"/>
  <c r="I16" i="42"/>
  <c r="G9" i="26"/>
  <c r="C17" i="26"/>
  <c r="I25" i="6"/>
  <c r="K19" i="6"/>
  <c r="E16" i="27"/>
  <c r="F33" i="6"/>
  <c r="D16" i="15"/>
  <c r="D13" i="35"/>
  <c r="E13" i="35" s="1"/>
  <c r="K30" i="6"/>
  <c r="I16" i="27"/>
  <c r="L16" i="20"/>
  <c r="F17" i="20"/>
  <c r="R17" i="20" s="1"/>
  <c r="N11" i="24"/>
  <c r="F36" i="20"/>
  <c r="D13" i="27"/>
  <c r="E13" i="27" s="1"/>
  <c r="C9" i="36"/>
  <c r="E9" i="36" s="1"/>
  <c r="P26" i="6"/>
  <c r="D9" i="15"/>
  <c r="D9" i="37" s="1"/>
  <c r="J33" i="6"/>
  <c r="D16" i="35" s="1"/>
  <c r="C16" i="35"/>
  <c r="F29" i="6"/>
  <c r="D12" i="15"/>
  <c r="D12" i="37" s="1"/>
  <c r="L36" i="20"/>
  <c r="M13" i="27"/>
  <c r="L8" i="24"/>
  <c r="E17" i="24"/>
  <c r="G15" i="26"/>
  <c r="N18" i="21"/>
  <c r="G16" i="24"/>
  <c r="G15" i="24"/>
  <c r="P32" i="6"/>
  <c r="C15" i="36"/>
  <c r="S32" i="6"/>
  <c r="G11" i="24"/>
  <c r="O27" i="20"/>
  <c r="C13" i="37"/>
  <c r="D34" i="6"/>
  <c r="N15" i="24"/>
  <c r="C10" i="44"/>
  <c r="E10" i="44" s="1"/>
  <c r="K27" i="6"/>
  <c r="M17" i="27"/>
  <c r="E14" i="35"/>
  <c r="F27" i="6"/>
  <c r="K17" i="24"/>
  <c r="E8" i="44"/>
  <c r="F13" i="20"/>
  <c r="P19" i="6"/>
  <c r="O36" i="20" l="1"/>
  <c r="C16" i="37"/>
  <c r="C14" i="27"/>
  <c r="P14" i="20"/>
  <c r="P31" i="20" s="1"/>
  <c r="E14" i="20"/>
  <c r="E17" i="27"/>
  <c r="O19" i="20"/>
  <c r="Q13" i="20"/>
  <c r="Q30" i="20" s="1"/>
  <c r="R30" i="20" s="1"/>
  <c r="F14" i="20"/>
  <c r="R14" i="20" s="1"/>
  <c r="E11" i="20"/>
  <c r="F11" i="20" s="1"/>
  <c r="R11" i="20" s="1"/>
  <c r="C11" i="27"/>
  <c r="C19" i="27" s="1"/>
  <c r="P11" i="20"/>
  <c r="P28" i="20" s="1"/>
  <c r="N13" i="27"/>
  <c r="D11" i="43" s="1"/>
  <c r="H19" i="27"/>
  <c r="E15" i="20"/>
  <c r="F15" i="20" s="1"/>
  <c r="R15" i="20" s="1"/>
  <c r="C15" i="27"/>
  <c r="P15" i="20"/>
  <c r="P32" i="20" s="1"/>
  <c r="N9" i="24"/>
  <c r="J17" i="24"/>
  <c r="J16" i="27"/>
  <c r="D19" i="20"/>
  <c r="R16" i="20"/>
  <c r="L13" i="20"/>
  <c r="R13" i="20" s="1"/>
  <c r="P18" i="20"/>
  <c r="P35" i="20" s="1"/>
  <c r="C18" i="27"/>
  <c r="E18" i="20"/>
  <c r="G17" i="26"/>
  <c r="C17" i="44"/>
  <c r="G17" i="24"/>
  <c r="E8" i="15"/>
  <c r="U19" i="6"/>
  <c r="T28" i="6"/>
  <c r="T29" i="6"/>
  <c r="T26" i="6"/>
  <c r="U26" i="6" s="1"/>
  <c r="E12" i="35"/>
  <c r="P34" i="6"/>
  <c r="D15" i="35"/>
  <c r="E15" i="35" s="1"/>
  <c r="K32" i="6"/>
  <c r="K33" i="6"/>
  <c r="E16" i="35"/>
  <c r="D16" i="37"/>
  <c r="E16" i="37" s="1"/>
  <c r="U28" i="6"/>
  <c r="C17" i="15"/>
  <c r="E12" i="15"/>
  <c r="C11" i="37"/>
  <c r="E11" i="37" s="1"/>
  <c r="U32" i="6"/>
  <c r="E15" i="15"/>
  <c r="P27" i="20"/>
  <c r="I12" i="27"/>
  <c r="Q12" i="20"/>
  <c r="Q29" i="20" s="1"/>
  <c r="R29" i="20" s="1"/>
  <c r="K19" i="20"/>
  <c r="C11" i="43"/>
  <c r="E11" i="43" s="1"/>
  <c r="O13" i="27"/>
  <c r="E9" i="15"/>
  <c r="D10" i="27"/>
  <c r="Q10" i="20"/>
  <c r="F34" i="6"/>
  <c r="E16" i="15"/>
  <c r="J25" i="6"/>
  <c r="K25" i="6" s="1"/>
  <c r="I34" i="6"/>
  <c r="S25" i="6"/>
  <c r="C8" i="35"/>
  <c r="T31" i="6"/>
  <c r="U31" i="6" s="1"/>
  <c r="D14" i="15"/>
  <c r="D14" i="37" s="1"/>
  <c r="E15" i="36"/>
  <c r="E17" i="36" s="1"/>
  <c r="C15" i="37"/>
  <c r="E11" i="35"/>
  <c r="C9" i="37"/>
  <c r="E9" i="37" s="1"/>
  <c r="F10" i="20"/>
  <c r="D13" i="37"/>
  <c r="E13" i="37" s="1"/>
  <c r="N16" i="27"/>
  <c r="D14" i="43" s="1"/>
  <c r="U29" i="6"/>
  <c r="L12" i="20"/>
  <c r="C14" i="43"/>
  <c r="E17" i="44"/>
  <c r="C12" i="37"/>
  <c r="E12" i="37" s="1"/>
  <c r="C15" i="43"/>
  <c r="E15" i="43" s="1"/>
  <c r="O17" i="27"/>
  <c r="C8" i="28"/>
  <c r="L17" i="24"/>
  <c r="N8" i="24"/>
  <c r="N17" i="24" s="1"/>
  <c r="T33" i="6"/>
  <c r="U33" i="6" s="1"/>
  <c r="M10" i="27"/>
  <c r="E34" i="6"/>
  <c r="C17" i="36"/>
  <c r="K29" i="6"/>
  <c r="C14" i="37"/>
  <c r="J12" i="27"/>
  <c r="J19" i="27" s="1"/>
  <c r="M12" i="27"/>
  <c r="P19" i="20" l="1"/>
  <c r="F18" i="20"/>
  <c r="R18" i="20" s="1"/>
  <c r="Q18" i="20"/>
  <c r="Q35" i="20" s="1"/>
  <c r="R35" i="20" s="1"/>
  <c r="D18" i="27"/>
  <c r="N18" i="27" s="1"/>
  <c r="D16" i="43" s="1"/>
  <c r="D15" i="27"/>
  <c r="N15" i="27" s="1"/>
  <c r="D13" i="43" s="1"/>
  <c r="Q15" i="20"/>
  <c r="Q32" i="20" s="1"/>
  <c r="D14" i="27"/>
  <c r="N14" i="27" s="1"/>
  <c r="D12" i="43" s="1"/>
  <c r="Q14" i="20"/>
  <c r="Q31" i="20" s="1"/>
  <c r="R31" i="20" s="1"/>
  <c r="E19" i="20"/>
  <c r="R32" i="20"/>
  <c r="E11" i="27"/>
  <c r="M11" i="27"/>
  <c r="M18" i="27"/>
  <c r="E15" i="27"/>
  <c r="M15" i="27"/>
  <c r="D11" i="27"/>
  <c r="N11" i="27" s="1"/>
  <c r="D9" i="43" s="1"/>
  <c r="Q11" i="20"/>
  <c r="Q28" i="20" s="1"/>
  <c r="R28" i="20" s="1"/>
  <c r="M14" i="27"/>
  <c r="D15" i="37"/>
  <c r="E14" i="37"/>
  <c r="K34" i="6"/>
  <c r="E15" i="37"/>
  <c r="C8" i="43"/>
  <c r="L19" i="20"/>
  <c r="R12" i="20"/>
  <c r="E8" i="28"/>
  <c r="E17" i="28" s="1"/>
  <c r="C17" i="28"/>
  <c r="S34" i="6"/>
  <c r="N10" i="27"/>
  <c r="P36" i="20"/>
  <c r="R27" i="20"/>
  <c r="E14" i="15"/>
  <c r="E17" i="15" s="1"/>
  <c r="O16" i="27"/>
  <c r="C10" i="43"/>
  <c r="O12" i="27"/>
  <c r="E10" i="27"/>
  <c r="E14" i="43"/>
  <c r="F19" i="20"/>
  <c r="R10" i="20"/>
  <c r="R19" i="20" s="1"/>
  <c r="C17" i="35"/>
  <c r="C8" i="37"/>
  <c r="D8" i="35"/>
  <c r="E8" i="35" s="1"/>
  <c r="E17" i="35" s="1"/>
  <c r="J34" i="6"/>
  <c r="T25" i="6"/>
  <c r="T34" i="6" s="1"/>
  <c r="N12" i="27"/>
  <c r="D10" i="43" s="1"/>
  <c r="I19" i="27"/>
  <c r="D17" i="15"/>
  <c r="Q27" i="20"/>
  <c r="C12" i="43" l="1"/>
  <c r="E12" i="43" s="1"/>
  <c r="O14" i="27"/>
  <c r="M19" i="27"/>
  <c r="M20" i="27" s="1"/>
  <c r="O18" i="27"/>
  <c r="C16" i="43"/>
  <c r="E16" i="43" s="1"/>
  <c r="E18" i="27"/>
  <c r="R36" i="20"/>
  <c r="Q36" i="20"/>
  <c r="Q19" i="20"/>
  <c r="D19" i="27"/>
  <c r="E14" i="27"/>
  <c r="E19" i="27" s="1"/>
  <c r="C13" i="43"/>
  <c r="E13" i="43" s="1"/>
  <c r="O15" i="27"/>
  <c r="C9" i="43"/>
  <c r="E9" i="43" s="1"/>
  <c r="O11" i="27"/>
  <c r="N19" i="27"/>
  <c r="D8" i="43"/>
  <c r="D17" i="43" s="1"/>
  <c r="O10" i="27"/>
  <c r="E8" i="43"/>
  <c r="D17" i="35"/>
  <c r="D8" i="37"/>
  <c r="D17" i="37" s="1"/>
  <c r="R37" i="20"/>
  <c r="C17" i="37"/>
  <c r="E10" i="43"/>
  <c r="U25" i="6"/>
  <c r="U34" i="6" s="1"/>
  <c r="E17" i="43" l="1"/>
  <c r="O19" i="27"/>
  <c r="O20" i="27" s="1"/>
  <c r="C17" i="43"/>
  <c r="N20" i="27"/>
  <c r="E8" i="37"/>
  <c r="E17" i="37" s="1"/>
</calcChain>
</file>

<file path=xl/sharedStrings.xml><?xml version="1.0" encoding="utf-8"?>
<sst xmlns="http://schemas.openxmlformats.org/spreadsheetml/2006/main" count="1398" uniqueCount="299">
  <si>
    <t>I.</t>
  </si>
  <si>
    <t>State Plan for Active and Retired Employees, Spouses and Dependents</t>
  </si>
  <si>
    <t>A.1</t>
  </si>
  <si>
    <t>Basic Insurance on active employees as of December 31, 2018:</t>
  </si>
  <si>
    <t>Attained Age</t>
  </si>
  <si>
    <t>Amount of Insurance</t>
  </si>
  <si>
    <t>(000's omitted)</t>
  </si>
  <si>
    <t>Males Females</t>
  </si>
  <si>
    <t>Females</t>
  </si>
  <si>
    <t>Males</t>
  </si>
  <si>
    <t>Under 30</t>
  </si>
  <si>
    <t>30 ‑ 34</t>
  </si>
  <si>
    <t>35 ‑ 39</t>
  </si>
  <si>
    <t>40 ‑ 44</t>
  </si>
  <si>
    <t>45 ‑ 49</t>
  </si>
  <si>
    <t>50 ‑ 54</t>
  </si>
  <si>
    <t>55 ‑ 59</t>
  </si>
  <si>
    <t>60 ‑ 64</t>
  </si>
  <si>
    <t>65 ‑ 69</t>
  </si>
  <si>
    <t>TOTALS</t>
  </si>
  <si>
    <t>A.2</t>
  </si>
  <si>
    <t>Supplemental Insurance on active employees as of December 31, 2018:</t>
  </si>
  <si>
    <t>A.3</t>
  </si>
  <si>
    <t>a.</t>
  </si>
  <si>
    <t>Additional Insurance on active employees as of December 31, 2018:</t>
  </si>
  <si>
    <t>b.</t>
  </si>
  <si>
    <t>Additional Insurance on Lives ages 70 and Over (State Plan Only)</t>
  </si>
  <si>
    <t>VOLUME OF INSURANCE</t>
  </si>
  <si>
    <t>ANNUAL PREMIUM</t>
  </si>
  <si>
    <t>77+</t>
  </si>
  <si>
    <t>Male</t>
  </si>
  <si>
    <t>Female</t>
  </si>
  <si>
    <t>Total</t>
  </si>
  <si>
    <t>TOTAL</t>
  </si>
  <si>
    <t xml:space="preserve">State Plan for Active and Retired Employees, Spouses and Dependents </t>
  </si>
  <si>
    <t>A.4</t>
  </si>
  <si>
    <t>Insurance and Premium Summary on active employees as of December 31, 2018</t>
  </si>
  <si>
    <t>Basic Insurance</t>
  </si>
  <si>
    <t>Supplemental Insurance</t>
  </si>
  <si>
    <t>c.</t>
  </si>
  <si>
    <t>Additional Insurance</t>
  </si>
  <si>
    <t>d.</t>
  </si>
  <si>
    <t>Total Employee Plan</t>
  </si>
  <si>
    <t>AMOUNT of INSURANCE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</si>
  <si>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</si>
  <si>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</si>
  <si>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</si>
  <si>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</si>
  <si>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</si>
  <si>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</si>
  <si>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</si>
  <si>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</si>
  <si>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State Employee Rates (monthly, per $1,000)</t>
  </si>
  <si>
    <t>ANNUAL Premium</t>
  </si>
  <si>
    <t>Attained</t>
  </si>
  <si>
    <t>Eff 4/1/2020</t>
  </si>
  <si>
    <t>Age</t>
  </si>
  <si>
    <t>Basic</t>
  </si>
  <si>
    <t>Supp</t>
  </si>
  <si>
    <t>Addl</t>
  </si>
  <si>
    <t>Employees</t>
  </si>
  <si>
    <t>State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</si>
  <si>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</si>
  <si>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</si>
  <si>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</si>
  <si>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</si>
  <si>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</si>
  <si>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</si>
  <si>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</si>
  <si>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</si>
  <si>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A.5</t>
  </si>
  <si>
    <t>Basic Insurance on annuitants as of December 31, 2018 (breakdown by sex is unavailable):</t>
  </si>
  <si>
    <t>A.6</t>
  </si>
  <si>
    <t>Supplemental Insurance on annuitants as of December 31, 2018:</t>
  </si>
  <si>
    <t>A.7</t>
  </si>
  <si>
    <t>Additional Insurance on annuitants as of December 31, 2018:</t>
  </si>
  <si>
    <t>A.8</t>
  </si>
  <si>
    <t>Annuitant Insurance and Premium Summary as of December 31, 2018:</t>
  </si>
  <si>
    <t>ANNUAL PREMIUM (1)</t>
  </si>
  <si>
    <t>Supplemental</t>
  </si>
  <si>
    <t>Additional</t>
  </si>
  <si>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 These are employee premiums only.  The State does not make premium contributions  for annuitants.</t>
    </r>
  </si>
  <si>
    <t>A.9</t>
  </si>
  <si>
    <t>Basic Insurance on disabled lives as of December 31, 2018 (breakdown by sex is unavailable):</t>
  </si>
  <si>
    <t>A.10</t>
  </si>
  <si>
    <t>Supplemental Insurance on Disabled Lives as of December 31, 2018:</t>
  </si>
  <si>
    <t>A.11</t>
  </si>
  <si>
    <t>Additional Insurance on Disabled Lives as of December 31, 2018:</t>
  </si>
  <si>
    <t>A.12</t>
  </si>
  <si>
    <t>Disabled Lives Insurance Summary as of December 31, 2018:</t>
  </si>
  <si>
    <t>A.13</t>
  </si>
  <si>
    <t>Basic Insurance Premium summary for active and annuitant lives as of December 31, 2018:</t>
  </si>
  <si>
    <t>A.14</t>
  </si>
  <si>
    <t>Supplemental Insurance Premium summary for active and annuitant lives as of December 31, 2018:</t>
  </si>
  <si>
    <t>A.15</t>
  </si>
  <si>
    <t>Additional Insurance Premium summary for active and annuitant lives as of December 31, 2018:</t>
  </si>
  <si>
    <t>A.16</t>
  </si>
  <si>
    <t>Total Employee Plan Premium summary for active and annuitant lives as of December 31, 2018:</t>
  </si>
  <si>
    <t>B.1</t>
  </si>
  <si>
    <t>Insurance on retired employees as of December 31, 2018:</t>
  </si>
  <si>
    <t xml:space="preserve">  </t>
  </si>
  <si>
    <t>C.1</t>
  </si>
  <si>
    <t>Insurance on spouse and dependent plan as of December 31, 2018:</t>
  </si>
  <si>
    <t>Employee family units with one unit of coverage</t>
  </si>
  <si>
    <t>Employee family units with two units of coverage</t>
  </si>
  <si>
    <t>D.1</t>
  </si>
  <si>
    <t>Active and Pre-Age 65 Retiree Insurance: Prior Experience</t>
  </si>
  <si>
    <t>Premiums:</t>
  </si>
  <si>
    <t>Employee</t>
  </si>
  <si>
    <t>Claims:</t>
  </si>
  <si>
    <t>Death:</t>
  </si>
  <si>
    <t>AD&amp;D:</t>
  </si>
  <si>
    <t>Living Benefits:</t>
  </si>
  <si>
    <t>Disability (1):</t>
  </si>
  <si>
    <t>Insurance Converted</t>
  </si>
  <si>
    <t>State Internal Admin. Expense</t>
  </si>
  <si>
    <t>(1) Net increase in the face amount of insurance continued under the waiver of premium</t>
  </si>
  <si>
    <t>benefit.  The net increase includes the newly approved disability face amounts reduced</t>
  </si>
  <si>
    <t>by face amounts on recovered employees, on death claims paid for disabled employees,</t>
  </si>
  <si>
    <t>and on attainment of age 65.  The charge against premium income in determining dividends</t>
  </si>
  <si>
    <t>for the policy year is based on the reserve for the the waiver of premium disability benefit</t>
  </si>
  <si>
    <t>which is less than the face amount of insurance.</t>
  </si>
  <si>
    <t>D.2</t>
  </si>
  <si>
    <t>Post-Age 65 Retiree insurance:  Prior Experience</t>
  </si>
  <si>
    <t>Death Claims</t>
  </si>
  <si>
    <t>Living Benefits</t>
  </si>
  <si>
    <t>D.3</t>
  </si>
  <si>
    <t>Spouse and Dependent Insurance:  Prior Experience</t>
  </si>
  <si>
    <t>Premiums</t>
  </si>
  <si>
    <t>II.</t>
  </si>
  <si>
    <t xml:space="preserve">Local Government Plan for Active and Retired Employees, Spouses and Dependents </t>
  </si>
  <si>
    <t>Basic Insurance on active employees as of December 31, 2018</t>
  </si>
  <si>
    <t>25% Post-Retirement Insurance Plan</t>
  </si>
  <si>
    <t>50% Post-Retirement Insurance Plan</t>
  </si>
  <si>
    <t>Local Government Plan for Active and Retired Employees, Spouses and Dependents</t>
  </si>
  <si>
    <t>Supplemental Insurance on active employees as of December 31, 2018</t>
  </si>
  <si>
    <t>Additional Insurance on active employees as of December 31, 2018</t>
  </si>
  <si>
    <t>Insurance and Premium Summary</t>
  </si>
  <si>
    <t>a(i).</t>
  </si>
  <si>
    <t>Basic Insurance 25% Post-Retirement Insurance Plan</t>
  </si>
  <si>
    <t>a(ii).</t>
  </si>
  <si>
    <t>a(iii).</t>
  </si>
  <si>
    <t>Total Basic Insurance</t>
  </si>
  <si>
    <t>Local Employee Rates (monthly, per $1,000)</t>
  </si>
  <si>
    <t>Amount of Insurance (000's omitted)</t>
  </si>
  <si>
    <t xml:space="preserve">Attained </t>
  </si>
  <si>
    <t>01-01-2018 through 12-31-2018</t>
  </si>
  <si>
    <t>Basic Insurance on annuitants as of December 31, 2018 (breakdown by sex is unavailable)</t>
  </si>
  <si>
    <t>25% Post-Retirement Plan</t>
  </si>
  <si>
    <t>50% Post-Retirement Plan</t>
  </si>
  <si>
    <t>Supplemental Insurance on annuitants as of December 31, 2018</t>
  </si>
  <si>
    <t>Additional Insurance on annuitants as of December 31, 2018</t>
  </si>
  <si>
    <t>Annuitant Insurance and Premium Summary</t>
  </si>
  <si>
    <t>25% Basic</t>
  </si>
  <si>
    <t>50% Basic</t>
  </si>
  <si>
    <r>
      <rPr>
        <b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 These are employee premiums only.  Employers do not make premium contributions for annuitants.</t>
    </r>
  </si>
  <si>
    <t>Basic Insurance on disabled lives as of December 31, 2018 (statistics by sex are not available)</t>
  </si>
  <si>
    <t>Supplemental Insurance on disabled lives as of December 31, 2018</t>
  </si>
  <si>
    <t>Additional Insurance on disabled lives as of December 31, 2018</t>
  </si>
  <si>
    <t>Disabled Lives Insurance Summary on disabled lives as of December 31, 2018</t>
  </si>
  <si>
    <t>Basic Insurance Premium summary for active and annuitant lives:</t>
  </si>
  <si>
    <t xml:space="preserve">b. </t>
  </si>
  <si>
    <t>Employer</t>
  </si>
  <si>
    <t>Supplemental Insurance Premium summary for active and annuitant lives:</t>
  </si>
  <si>
    <t>Additional Insurance Premium summary for active and annuitant lives:</t>
  </si>
  <si>
    <t>Total Employee Plan Premium summary for active and annuitant lives:</t>
  </si>
  <si>
    <t>*Age</t>
  </si>
  <si>
    <t xml:space="preserve">25% Post-Retirement Insurance </t>
  </si>
  <si>
    <t xml:space="preserve">50% Post-Retirement Insurance </t>
  </si>
  <si>
    <t>65*</t>
  </si>
  <si>
    <t>66*</t>
  </si>
  <si>
    <t>Insurance on spouse and dependent plan as of December 31, 2018</t>
  </si>
  <si>
    <r>
      <t xml:space="preserve">            322,081 </t>
    </r>
    <r>
      <rPr>
        <sz val="8"/>
        <color theme="1"/>
        <rFont val="Times New Roman"/>
        <family val="1"/>
      </rPr>
      <t> </t>
    </r>
  </si>
  <si>
    <t>$20,00</t>
  </si>
  <si>
    <t>$10,00</t>
  </si>
  <si>
    <t>III.</t>
  </si>
  <si>
    <t>Year</t>
  </si>
  <si>
    <t>Life Insurance Statistics For State and Local Plans (2009-2018)</t>
  </si>
  <si>
    <t>State Employees:  Group Life insurance in Force (amounts in thousands)</t>
  </si>
  <si>
    <t>State Employees</t>
  </si>
  <si>
    <t>Pre-Retirement</t>
  </si>
  <si>
    <t>Post-</t>
  </si>
  <si>
    <t>Retirement</t>
  </si>
  <si>
    <t>Local Government Employees: Group Life insurance in Force (amounts in thousands)</t>
  </si>
  <si>
    <t>Local Government Employees</t>
  </si>
  <si>
    <t xml:space="preserve">State Employees:  Group Life Insurance Contracts in Force </t>
  </si>
  <si>
    <t>Local Government Employees:  Contracts in Force</t>
  </si>
  <si>
    <t xml:space="preserve"> </t>
  </si>
  <si>
    <t>$</t>
  </si>
  <si>
    <t>STATE PLAN</t>
  </si>
  <si>
    <t>Table</t>
  </si>
  <si>
    <t>Description</t>
  </si>
  <si>
    <t>Basic insurance volumes by attained age and gender</t>
  </si>
  <si>
    <r>
      <t>A.2</t>
    </r>
    <r>
      <rPr>
        <sz val="10"/>
        <color theme="1"/>
        <rFont val="Arial"/>
        <family val="2"/>
      </rPr>
      <t xml:space="preserve">  Supplemental Insurance on active employees as of December 31, 2018</t>
    </r>
  </si>
  <si>
    <t>Supplemental insurance volumes by attained age and gender</t>
  </si>
  <si>
    <r>
      <t>A.3.a</t>
    </r>
    <r>
      <rPr>
        <sz val="10"/>
        <color theme="1"/>
        <rFont val="Arial"/>
        <family val="2"/>
      </rPr>
      <t xml:space="preserve">  Additional Insurance on active employees as of December 31, 2018</t>
    </r>
  </si>
  <si>
    <t>Additional insurance volumes by attained age and gender (attained ages &lt; 70)</t>
  </si>
  <si>
    <r>
      <t>A.3.b</t>
    </r>
    <r>
      <rPr>
        <sz val="10"/>
        <color theme="1"/>
        <rFont val="Arial"/>
        <family val="2"/>
      </rPr>
      <t xml:space="preserve">  Additional Insurance on Lives ages 70 and Over (State Plan Only)</t>
    </r>
  </si>
  <si>
    <t>Additional insurance volumes and annual premium by attained age and gender (attained ages 70+)</t>
  </si>
  <si>
    <r>
      <t>A.4.a</t>
    </r>
    <r>
      <rPr>
        <sz val="10"/>
        <color theme="1"/>
        <rFont val="Arial"/>
        <family val="2"/>
      </rPr>
      <t xml:space="preserve">  Insurance and Premium Summary on active employees as of December 31, 2018 – Basic Insurance</t>
    </r>
  </si>
  <si>
    <t>Basic insurance volumes by attained age group and gender, and annual premium by attained age group and funding source (Employees vs. State)</t>
  </si>
  <si>
    <r>
      <t>A.4.b</t>
    </r>
    <r>
      <rPr>
        <sz val="10"/>
        <color theme="1"/>
        <rFont val="Arial"/>
        <family val="2"/>
      </rPr>
      <t xml:space="preserve">  Insurance and Premium Summary on active employees as of December 31, 2018 – Supplemental Insurance</t>
    </r>
  </si>
  <si>
    <t>Supplemental insurance volumes by attained age group and gender, and annual premium by attained age group and funding source (Employees vs. State)</t>
  </si>
  <si>
    <r>
      <t>A.4.c</t>
    </r>
    <r>
      <rPr>
        <sz val="10"/>
        <color theme="1"/>
        <rFont val="Arial"/>
        <family val="2"/>
      </rPr>
      <t xml:space="preserve">  Insurance and Premium Summary on active employees as of December 31, 2018 – Additional Insurance</t>
    </r>
  </si>
  <si>
    <t>Additional insurance volumes by attained age group and gender, and annual premium by attained age group and funding source (Employees vs. State)</t>
  </si>
  <si>
    <r>
      <t>A.4.d</t>
    </r>
    <r>
      <rPr>
        <sz val="10"/>
        <color theme="1"/>
        <rFont val="Arial"/>
        <family val="2"/>
      </rPr>
      <t xml:space="preserve">  Insurance and Premium Summary on active employees as of December 31, 2018 – Total Employee Plan</t>
    </r>
  </si>
  <si>
    <t>Sum of volumes and premium from tables A.4.a, A.4.b, and A.4.c.</t>
  </si>
  <si>
    <r>
      <t>A.5</t>
    </r>
    <r>
      <rPr>
        <sz val="10"/>
        <color theme="1"/>
        <rFont val="Arial"/>
        <family val="2"/>
      </rPr>
      <t xml:space="preserve">  Basic Insurance on annuitants as of December 31, 2018</t>
    </r>
  </si>
  <si>
    <t>Basic insurance volumes for annuitants by attained age</t>
  </si>
  <si>
    <r>
      <t>A.6</t>
    </r>
    <r>
      <rPr>
        <sz val="10"/>
        <color theme="1"/>
        <rFont val="Arial"/>
        <family val="2"/>
      </rPr>
      <t xml:space="preserve">  Supplemental Insurance on annuitants as of December 31, 2018</t>
    </r>
  </si>
  <si>
    <t>Supplemental insurance volumes for annuitants by attained age</t>
  </si>
  <si>
    <r>
      <t>A.7</t>
    </r>
    <r>
      <rPr>
        <sz val="10"/>
        <color theme="1"/>
        <rFont val="Arial"/>
        <family val="2"/>
      </rPr>
      <t xml:space="preserve">  Additional Insurance on annuitants as of December 31, 2018</t>
    </r>
  </si>
  <si>
    <t>Additional insurance volumes for annuitants by attained age</t>
  </si>
  <si>
    <r>
      <t>A.8</t>
    </r>
    <r>
      <rPr>
        <sz val="10"/>
        <color theme="1"/>
        <rFont val="Arial"/>
        <family val="2"/>
      </rPr>
      <t xml:space="preserve">  Annuitant Insurance and Premium Summary as of December 31, 2018</t>
    </r>
  </si>
  <si>
    <t>Annuitant insurance volumes and premium by attained age group and plan (Basic, Supplemental, and Additional)</t>
  </si>
  <si>
    <r>
      <t>A.9</t>
    </r>
    <r>
      <rPr>
        <sz val="10"/>
        <color theme="1"/>
        <rFont val="Arial"/>
        <family val="2"/>
      </rPr>
      <t xml:space="preserve">  Basic Insurance on disabled lives as of December 31, 2018</t>
    </r>
  </si>
  <si>
    <t>Basic insurance volumes for disabled lives by attained age</t>
  </si>
  <si>
    <r>
      <t>A.10</t>
    </r>
    <r>
      <rPr>
        <sz val="10"/>
        <color theme="1"/>
        <rFont val="Arial"/>
        <family val="2"/>
      </rPr>
      <t xml:space="preserve">  Supplemental Insurance on disabled lives as of December 31, 2018</t>
    </r>
  </si>
  <si>
    <t>Supplemental insurance volumes for disabled lives by attained age</t>
  </si>
  <si>
    <r>
      <t>A.11</t>
    </r>
    <r>
      <rPr>
        <sz val="10"/>
        <color theme="1"/>
        <rFont val="Arial"/>
        <family val="2"/>
      </rPr>
      <t xml:space="preserve">  Additional Insurance on disabled lives as of December 31, 2018</t>
    </r>
  </si>
  <si>
    <t>Additional insurance volumes for disabled lives by attained age</t>
  </si>
  <si>
    <r>
      <t>A.12</t>
    </r>
    <r>
      <rPr>
        <sz val="10"/>
        <color theme="1"/>
        <rFont val="Arial"/>
        <family val="2"/>
      </rPr>
      <t xml:space="preserve">  Disabled Lives Insurance Summary as of December 31, 2018</t>
    </r>
  </si>
  <si>
    <t>Disabled lives insurance volumes and premium by attained age group and plan (Basic, Supplemental, and Additional)</t>
  </si>
  <si>
    <r>
      <t>A.13</t>
    </r>
    <r>
      <rPr>
        <sz val="10"/>
        <color theme="1"/>
        <rFont val="Arial"/>
        <family val="2"/>
      </rPr>
      <t xml:space="preserve">  Basic Insurance Premium summary for active and annuitant lives as of December 31, 2018</t>
    </r>
  </si>
  <si>
    <t>Basic premium by attained age group and funding source (Employees vs. State)</t>
  </si>
  <si>
    <r>
      <t>A.14</t>
    </r>
    <r>
      <rPr>
        <sz val="10"/>
        <color theme="1"/>
        <rFont val="Arial"/>
        <family val="2"/>
      </rPr>
      <t xml:space="preserve">  Supplemental Insurance Premium summary for active and annuitant lives as of December 31, 2018</t>
    </r>
  </si>
  <si>
    <t>Supplemental premium by attained age group and funding source (Employees vs. State)</t>
  </si>
  <si>
    <r>
      <t>A.15</t>
    </r>
    <r>
      <rPr>
        <sz val="10"/>
        <color theme="1"/>
        <rFont val="Arial"/>
        <family val="2"/>
      </rPr>
      <t xml:space="preserve">  Additional Insurance Premium summary for active and annuitant lives as of December 31, 2018</t>
    </r>
  </si>
  <si>
    <t>Additional premium by attained age group and funding source (Employees vs. State)</t>
  </si>
  <si>
    <r>
      <t>A.16</t>
    </r>
    <r>
      <rPr>
        <sz val="10"/>
        <color theme="1"/>
        <rFont val="Arial"/>
        <family val="2"/>
      </rPr>
      <t xml:space="preserve">  Total Employee Plan Premium summary for active and annuitant lives as of December 31, 2018</t>
    </r>
  </si>
  <si>
    <t>Sum of premium from tables A.13, A.14, and A.15</t>
  </si>
  <si>
    <r>
      <t>B.1</t>
    </r>
    <r>
      <rPr>
        <sz val="10"/>
        <color theme="1"/>
        <rFont val="Arial"/>
        <family val="2"/>
      </rPr>
      <t xml:space="preserve"> Insurance on retired employees as of December 31, 2018</t>
    </r>
  </si>
  <si>
    <t>Retiree insurance volumes by attained age</t>
  </si>
  <si>
    <r>
      <t>C.1</t>
    </r>
    <r>
      <rPr>
        <sz val="10"/>
        <color theme="1"/>
        <rFont val="Arial"/>
        <family val="2"/>
      </rPr>
      <t xml:space="preserve">  Insurance on spouse and dependent plan as of December 31, 2018</t>
    </r>
  </si>
  <si>
    <t>Breakdown of family units by number of units of coverage (one unit vs. two units)</t>
  </si>
  <si>
    <r>
      <t>D.1</t>
    </r>
    <r>
      <rPr>
        <sz val="10"/>
        <color theme="1"/>
        <rFont val="Arial"/>
        <family val="2"/>
      </rPr>
      <t xml:space="preserve">  Active and Pre-Age 65 Retiree Insurance: Prior Experience</t>
    </r>
  </si>
  <si>
    <t>Active Premium, claims, and expenses from 2014 - 2018</t>
  </si>
  <si>
    <r>
      <t>D.2</t>
    </r>
    <r>
      <rPr>
        <sz val="10"/>
        <color theme="1"/>
        <rFont val="Arial"/>
        <family val="2"/>
      </rPr>
      <t xml:space="preserve">  Post-Age 65 Retiree insurance:  Prior Experience</t>
    </r>
  </si>
  <si>
    <t>Retiree claims and living benefits from 2014 - 2018</t>
  </si>
  <si>
    <r>
      <t>D.3</t>
    </r>
    <r>
      <rPr>
        <sz val="10"/>
        <color theme="1"/>
        <rFont val="Arial"/>
        <family val="2"/>
      </rPr>
      <t xml:space="preserve">  Spouse and Dependent Insurance:  Prior Experience</t>
    </r>
  </si>
  <si>
    <t>Spouse and dependent premium, claims, and expenses from 2014 - 2018</t>
  </si>
  <si>
    <t>LOCAL PLAN</t>
  </si>
  <si>
    <r>
      <t>A1.a</t>
    </r>
    <r>
      <rPr>
        <sz val="10"/>
        <color theme="1"/>
        <rFont val="Arial"/>
        <family val="2"/>
      </rPr>
      <t xml:space="preserve">  Basic Insurance on active employees as of December 31, 2018 – 25% Post-Retirement Insurance Plan</t>
    </r>
  </si>
  <si>
    <t>Basic insurance volumes by attained age</t>
  </si>
  <si>
    <r>
      <t>A1.b</t>
    </r>
    <r>
      <rPr>
        <sz val="10"/>
        <color theme="1"/>
        <rFont val="Arial"/>
        <family val="2"/>
      </rPr>
      <t xml:space="preserve">  Basic Insurance on active employees as of December 31, 2018 – 50% Post-Retirement Insurance Plan</t>
    </r>
  </si>
  <si>
    <t>Supplemental insurance volumes by attained age</t>
  </si>
  <si>
    <r>
      <t>A.3</t>
    </r>
    <r>
      <rPr>
        <sz val="10"/>
        <color theme="1"/>
        <rFont val="Arial"/>
        <family val="2"/>
      </rPr>
      <t xml:space="preserve">  Additional Insurance on active employees as of December 31, 2018</t>
    </r>
  </si>
  <si>
    <t>Additional insurance volumes by attained age (attained ages &lt; 70)</t>
  </si>
  <si>
    <r>
      <t>A.4.a.i</t>
    </r>
    <r>
      <rPr>
        <sz val="10"/>
        <color theme="1"/>
        <rFont val="Arial"/>
        <family val="2"/>
      </rPr>
      <t xml:space="preserve">  Insurance and Premium Summary – Basic Insurance – 25% Post Retirement Plan</t>
    </r>
  </si>
  <si>
    <t>Basic insurance volumes and annual premium by attained age group and funding source (Employees vs. Employer)</t>
  </si>
  <si>
    <r>
      <t>A.4.a.ii</t>
    </r>
    <r>
      <rPr>
        <sz val="10"/>
        <color theme="1"/>
        <rFont val="Arial"/>
        <family val="2"/>
      </rPr>
      <t xml:space="preserve">  Insurance and Premium Summary – Basic Insurance – 50% Post Retirement Plan</t>
    </r>
  </si>
  <si>
    <r>
      <t>A.4.a.iii</t>
    </r>
    <r>
      <rPr>
        <sz val="10"/>
        <color theme="1"/>
        <rFont val="Arial"/>
        <family val="2"/>
      </rPr>
      <t xml:space="preserve">  Insurance and Premium Summary – Basic Insurance – Total Basic Insurance</t>
    </r>
  </si>
  <si>
    <t>Sum of basic insurance volumes and annual premium from tables A.4.a.i and A.4.a.ii</t>
  </si>
  <si>
    <r>
      <t>A.4.b</t>
    </r>
    <r>
      <rPr>
        <sz val="10"/>
        <color theme="1"/>
        <rFont val="Arial"/>
        <family val="2"/>
      </rPr>
      <t xml:space="preserve">  Insurance and Premium Summary – Supplemental Insurance</t>
    </r>
  </si>
  <si>
    <t>Supplemental insurance volumes and annual premium by attained age group and funding source (Employees vs. Employer)</t>
  </si>
  <si>
    <r>
      <t>A.4.c</t>
    </r>
    <r>
      <rPr>
        <sz val="10"/>
        <color theme="1"/>
        <rFont val="Arial"/>
        <family val="2"/>
      </rPr>
      <t xml:space="preserve">  Insurance and Premium Summary – Additional Insurance</t>
    </r>
  </si>
  <si>
    <t>Additional insurance volumes and annual premium by attained age group and funding source (Employees vs. Employer)</t>
  </si>
  <si>
    <r>
      <t>A.4.d</t>
    </r>
    <r>
      <rPr>
        <sz val="10"/>
        <color theme="1"/>
        <rFont val="Arial"/>
        <family val="2"/>
      </rPr>
      <t xml:space="preserve">  Insurance and Premium Summary – Total Employee Plan</t>
    </r>
  </si>
  <si>
    <t>Sum of volumes and premium from tables A.4.a.iii, A.4.b, and A.4.c.</t>
  </si>
  <si>
    <r>
      <t>A.5.a</t>
    </r>
    <r>
      <rPr>
        <sz val="10"/>
        <color theme="1"/>
        <rFont val="Arial"/>
        <family val="2"/>
      </rPr>
      <t xml:space="preserve">  Basic Insurance on annuitants as of December 31, 2018 – 25% Post-Retirement Plan</t>
    </r>
  </si>
  <si>
    <r>
      <t>A.5.b</t>
    </r>
    <r>
      <rPr>
        <sz val="10"/>
        <color theme="1"/>
        <rFont val="Arial"/>
        <family val="2"/>
      </rPr>
      <t xml:space="preserve">  Basic Insurance on annuitants as of December 31, 2018 – 50% Post-Retirement Plan</t>
    </r>
  </si>
  <si>
    <r>
      <t>A.8</t>
    </r>
    <r>
      <rPr>
        <sz val="10"/>
        <color theme="1"/>
        <rFont val="Arial"/>
        <family val="2"/>
      </rPr>
      <t xml:space="preserve">  Annuitant Insurance and Premium Summary</t>
    </r>
  </si>
  <si>
    <t>Annuitant insurance volumes and premium by attained age group and plan (25% Basic, 50% Basic, Supplemental, and Additional)</t>
  </si>
  <si>
    <r>
      <t>A.9.a</t>
    </r>
    <r>
      <rPr>
        <sz val="10"/>
        <color theme="1"/>
        <rFont val="Arial"/>
        <family val="2"/>
      </rPr>
      <t xml:space="preserve">  Basic Insurance on disabled lives as of December 31, 2018 – 25% Post Retirement Plan</t>
    </r>
  </si>
  <si>
    <r>
      <t>A.9.b</t>
    </r>
    <r>
      <rPr>
        <sz val="10"/>
        <color theme="1"/>
        <rFont val="Arial"/>
        <family val="2"/>
      </rPr>
      <t xml:space="preserve">  Basic Insurance on disabled lives as of December 31, 2018 – 50% Post Retirement Plan</t>
    </r>
  </si>
  <si>
    <t>Disabled Lives insurance volumes by attained age group and plan (25% Basic, 50% Basic, Supplemental, and Additional)</t>
  </si>
  <si>
    <r>
      <t>A.13.a</t>
    </r>
    <r>
      <rPr>
        <sz val="10"/>
        <color theme="1"/>
        <rFont val="Arial"/>
        <family val="2"/>
      </rPr>
      <t xml:space="preserve">  Basic Insurance Premium summary for active and annuitant lives – 25% Post retirement Plan</t>
    </r>
  </si>
  <si>
    <t>Basic premium by attained age group and funding source (Employees vs. Employer)</t>
  </si>
  <si>
    <r>
      <t>A.13.b</t>
    </r>
    <r>
      <rPr>
        <sz val="10"/>
        <color theme="1"/>
        <rFont val="Arial"/>
        <family val="2"/>
      </rPr>
      <t xml:space="preserve">  Basic Insurance Premium summary for active and annuitant lives – 50% Post retirement Plan</t>
    </r>
  </si>
  <si>
    <r>
      <t>A.13.c</t>
    </r>
    <r>
      <rPr>
        <sz val="10"/>
        <color theme="1"/>
        <rFont val="Arial"/>
        <family val="2"/>
      </rPr>
      <t xml:space="preserve">  Basic Insurance Premium summary for active and annuitant lives – Total Basic Insurance</t>
    </r>
  </si>
  <si>
    <t>Sum of premium from tables A.13.a and A.13.b</t>
  </si>
  <si>
    <r>
      <t>A.14</t>
    </r>
    <r>
      <rPr>
        <sz val="10"/>
        <color theme="1"/>
        <rFont val="Arial"/>
        <family val="2"/>
      </rPr>
      <t xml:space="preserve">  Supplemental Insurance Premium summary for active and annuitant lives </t>
    </r>
  </si>
  <si>
    <t>Supplemental premium by attained age group and funding source (Employees vs. Employer)</t>
  </si>
  <si>
    <r>
      <t>A.15</t>
    </r>
    <r>
      <rPr>
        <sz val="10"/>
        <color theme="1"/>
        <rFont val="Arial"/>
        <family val="2"/>
      </rPr>
      <t xml:space="preserve">  Additional Insurance Premium summary for active and annuitant lives</t>
    </r>
  </si>
  <si>
    <t>Additional premium by attained age group and funding source (Employees vs. Employer)</t>
  </si>
  <si>
    <t>Sum of premium from tables A.13.c, A.14, and A.15</t>
  </si>
  <si>
    <r>
      <t>D.1.a</t>
    </r>
    <r>
      <rPr>
        <sz val="10"/>
        <color theme="1"/>
        <rFont val="Arial"/>
        <family val="2"/>
      </rPr>
      <t xml:space="preserve">  Active Insurance: Prior Experience</t>
    </r>
  </si>
  <si>
    <r>
      <t>D.1.b</t>
    </r>
    <r>
      <rPr>
        <sz val="10"/>
        <color theme="1"/>
        <rFont val="Arial"/>
        <family val="2"/>
      </rPr>
      <t xml:space="preserve">  Pre-Age 65 Retiree Insurance: Prior Experience</t>
    </r>
  </si>
  <si>
    <t>Tables I.A.1 – I.A.16: Active Lives, Disabled Lives, and Annuitants</t>
  </si>
  <si>
    <r>
      <t>A.1</t>
    </r>
    <r>
      <rPr>
        <sz val="10"/>
        <color theme="1"/>
        <rFont val="Arial"/>
        <family val="2"/>
      </rPr>
      <t xml:space="preserve">  Basic Insurance on active employees as of December 31, 2018</t>
    </r>
  </si>
  <si>
    <t>Table I.B.1 – Retirees</t>
  </si>
  <si>
    <t>Table I.C.1 – Spouses and Dependents</t>
  </si>
  <si>
    <t>Tables I.D.1 – I.D.3 – Historical Experience</t>
  </si>
  <si>
    <t>Tables II.A.1 – II.A.16: Active Lives, Disabled Lives, and Annuitants</t>
  </si>
  <si>
    <t>Table II.B.1 – Retirees</t>
  </si>
  <si>
    <t>Table II.C.1 – Spouses and Dependents</t>
  </si>
  <si>
    <t>Tables II.D.1 – II.D.3 – Historical Experience</t>
  </si>
  <si>
    <t>The State of Wisconsin Public Employees Group Life Insurance Program</t>
  </si>
  <si>
    <t>RFP ETI0047 Appendix 8 - Enrollment Tables</t>
  </si>
  <si>
    <t>Table of Contents</t>
  </si>
  <si>
    <t>Tables III.A.1-III.A.4 – Historical Experience</t>
  </si>
  <si>
    <r>
      <t>A.1</t>
    </r>
    <r>
      <rPr>
        <sz val="10"/>
        <color theme="1"/>
        <rFont val="Arial"/>
        <family val="2"/>
      </rPr>
      <t xml:space="preserve">  State employees in force premium</t>
    </r>
  </si>
  <si>
    <t>State employee group life insurance premium in force from 2009 - 2018</t>
  </si>
  <si>
    <r>
      <rPr>
        <b/>
        <sz val="10"/>
        <color theme="1"/>
        <rFont val="Arial"/>
        <family val="2"/>
      </rPr>
      <t>A.2</t>
    </r>
    <r>
      <rPr>
        <sz val="10"/>
        <color theme="1"/>
        <rFont val="Arial"/>
        <family val="2"/>
      </rPr>
      <t xml:space="preserve">  Local government employees in force premium</t>
    </r>
  </si>
  <si>
    <t>Local government group life insurance premium in force from 2009-2018</t>
  </si>
  <si>
    <r>
      <t>A.3</t>
    </r>
    <r>
      <rPr>
        <sz val="10"/>
        <color theme="1"/>
        <rFont val="Arial"/>
        <family val="2"/>
      </rPr>
      <t xml:space="preserve">  State employees contracts in force</t>
    </r>
  </si>
  <si>
    <t>State employees group life insurance contracts in force from 2009-2018</t>
  </si>
  <si>
    <r>
      <t>A.4</t>
    </r>
    <r>
      <rPr>
        <sz val="10"/>
        <color theme="1"/>
        <rFont val="Arial"/>
        <family val="2"/>
      </rPr>
      <t xml:space="preserve">  Local government employees contracts in force </t>
    </r>
  </si>
  <si>
    <t>Local government employees group life insurance contracts in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</si>
</sst>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,\ ;[Red]\(#,##0,\);\-\ ;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6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164" fontId="3" fillId="3" borderId="1" xfId="1" applyNumberFormat="1" applyFont="1" applyFill="1" applyBorder="1" applyAlignment="1">
      <alignment horizontal="right" vertical="top" wrapText="1"/>
    </xf>
    <xf numFmtId="6" fontId="3" fillId="3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3" fontId="0" fillId="2" borderId="0" xfId="0" applyNumberFormat="1" applyFill="1"/>
    <xf numFmtId="0" fontId="5" fillId="2" borderId="0" xfId="0" applyFont="1" applyFill="1"/>
    <xf numFmtId="0" fontId="4" fillId="2" borderId="0" xfId="0" applyFont="1" applyFill="1"/>
    <xf numFmtId="0" fontId="0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9" fillId="2" borderId="0" xfId="2" applyFill="1"/>
    <xf numFmtId="0" fontId="10" fillId="2" borderId="0" xfId="2" applyFont="1" applyFill="1"/>
    <xf numFmtId="6" fontId="9" fillId="2" borderId="0" xfId="2" applyNumberFormat="1" applyFill="1"/>
    <xf numFmtId="164" fontId="3" fillId="0" borderId="1" xfId="1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6" fontId="3" fillId="3" borderId="13" xfId="0" applyNumberFormat="1" applyFont="1" applyFill="1" applyBorder="1" applyAlignment="1">
      <alignment vertical="top" wrapText="1"/>
    </xf>
    <xf numFmtId="6" fontId="3" fillId="3" borderId="13" xfId="0" applyNumberFormat="1" applyFont="1" applyFill="1" applyBorder="1" applyAlignment="1">
      <alignment horizontal="right" vertical="top" wrapText="1"/>
    </xf>
    <xf numFmtId="3" fontId="3" fillId="3" borderId="13" xfId="0" applyNumberFormat="1" applyFont="1" applyFill="1" applyBorder="1" applyAlignment="1">
      <alignment vertical="top" wrapText="1"/>
    </xf>
    <xf numFmtId="3" fontId="3" fillId="3" borderId="13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 wrapText="1"/>
    </xf>
    <xf numFmtId="6" fontId="3" fillId="2" borderId="13" xfId="0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38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6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/>
    <xf numFmtId="0" fontId="0" fillId="0" borderId="1" xfId="0" applyBorder="1"/>
    <xf numFmtId="0" fontId="7" fillId="2" borderId="10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left" vertical="top" wrapText="1" indent="3"/>
    </xf>
    <xf numFmtId="0" fontId="7" fillId="2" borderId="13" xfId="0" applyFont="1" applyFill="1" applyBorder="1" applyAlignment="1">
      <alignment horizontal="left" vertical="top" wrapText="1" indent="1"/>
    </xf>
    <xf numFmtId="6" fontId="3" fillId="2" borderId="13" xfId="0" applyNumberFormat="1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right" vertical="top" wrapText="1"/>
    </xf>
    <xf numFmtId="6" fontId="3" fillId="2" borderId="9" xfId="0" applyNumberFormat="1" applyFont="1" applyFill="1" applyBorder="1" applyAlignment="1">
      <alignment vertical="top" wrapText="1"/>
    </xf>
    <xf numFmtId="6" fontId="3" fillId="2" borderId="9" xfId="0" applyNumberFormat="1" applyFont="1" applyFill="1" applyBorder="1" applyAlignment="1">
      <alignment horizontal="right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164" fontId="0" fillId="2" borderId="0" xfId="0" applyNumberFormat="1" applyFill="1"/>
    <xf numFmtId="6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37" fontId="3" fillId="3" borderId="1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5" fillId="4" borderId="0" xfId="0" applyFont="1" applyFill="1" applyBorder="1"/>
    <xf numFmtId="2" fontId="15" fillId="4" borderId="0" xfId="0" applyNumberFormat="1" applyFont="1" applyFill="1" applyBorder="1" applyAlignment="1">
      <alignment horizontal="center"/>
    </xf>
    <xf numFmtId="2" fontId="0" fillId="2" borderId="0" xfId="0" applyNumberFormat="1" applyFill="1"/>
    <xf numFmtId="8" fontId="0" fillId="2" borderId="0" xfId="0" applyNumberFormat="1" applyFill="1"/>
    <xf numFmtId="41" fontId="3" fillId="3" borderId="13" xfId="0" applyNumberFormat="1" applyFont="1" applyFill="1" applyBorder="1" applyAlignment="1">
      <alignment vertical="top" wrapText="1"/>
    </xf>
    <xf numFmtId="41" fontId="3" fillId="3" borderId="13" xfId="0" applyNumberFormat="1" applyFont="1" applyFill="1" applyBorder="1" applyAlignment="1">
      <alignment horizontal="right" vertical="top" wrapText="1"/>
    </xf>
    <xf numFmtId="6" fontId="16" fillId="0" borderId="14" xfId="0" applyNumberFormat="1" applyFont="1" applyBorder="1" applyAlignment="1">
      <alignment horizontal="right" vertical="center" wrapText="1"/>
    </xf>
    <xf numFmtId="6" fontId="16" fillId="0" borderId="15" xfId="0" applyNumberFormat="1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6" fillId="0" borderId="17" xfId="0" applyNumberFormat="1" applyFont="1" applyBorder="1" applyAlignment="1">
      <alignment horizontal="right" vertical="center" wrapText="1"/>
    </xf>
    <xf numFmtId="3" fontId="16" fillId="0" borderId="19" xfId="0" applyNumberFormat="1" applyFont="1" applyBorder="1" applyAlignment="1">
      <alignment horizontal="right" vertical="center" wrapText="1"/>
    </xf>
    <xf numFmtId="3" fontId="16" fillId="0" borderId="15" xfId="0" applyNumberFormat="1" applyFont="1" applyBorder="1" applyAlignment="1">
      <alignment horizontal="right" vertical="center" wrapText="1"/>
    </xf>
    <xf numFmtId="166" fontId="0" fillId="2" borderId="0" xfId="3" applyNumberFormat="1" applyFont="1" applyFill="1"/>
    <xf numFmtId="166" fontId="0" fillId="2" borderId="0" xfId="0" applyNumberFormat="1" applyFill="1"/>
    <xf numFmtId="0" fontId="0" fillId="2" borderId="0" xfId="0" applyFill="1" applyAlignment="1">
      <alignment horizontal="right"/>
    </xf>
    <xf numFmtId="0" fontId="3" fillId="2" borderId="10" xfId="0" applyFont="1" applyFill="1" applyBorder="1" applyAlignment="1">
      <alignment vertical="top" wrapText="1"/>
    </xf>
    <xf numFmtId="0" fontId="4" fillId="2" borderId="20" xfId="0" applyFont="1" applyFill="1" applyBorder="1" applyAlignment="1">
      <alignment vertical="top" wrapText="1"/>
    </xf>
    <xf numFmtId="6" fontId="16" fillId="3" borderId="0" xfId="0" applyNumberFormat="1" applyFont="1" applyFill="1"/>
    <xf numFmtId="166" fontId="3" fillId="3" borderId="1" xfId="0" applyNumberFormat="1" applyFont="1" applyFill="1" applyBorder="1" applyAlignment="1">
      <alignment vertical="top" wrapText="1"/>
    </xf>
    <xf numFmtId="166" fontId="3" fillId="3" borderId="1" xfId="1" applyNumberFormat="1" applyFont="1" applyFill="1" applyBorder="1" applyAlignment="1">
      <alignment vertical="top" wrapText="1"/>
    </xf>
    <xf numFmtId="166" fontId="3" fillId="3" borderId="1" xfId="1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3" fontId="0" fillId="5" borderId="0" xfId="0" applyNumberFormat="1" applyFill="1"/>
    <xf numFmtId="0" fontId="0" fillId="5" borderId="0" xfId="0" applyFill="1"/>
    <xf numFmtId="0" fontId="0" fillId="2" borderId="0" xfId="0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3" fillId="5" borderId="13" xfId="0" applyFont="1" applyFill="1" applyBorder="1" applyAlignment="1">
      <alignment horizontal="center" vertical="top" wrapText="1"/>
    </xf>
    <xf numFmtId="164" fontId="3" fillId="5" borderId="13" xfId="1" applyNumberFormat="1" applyFont="1" applyFill="1" applyBorder="1" applyAlignment="1">
      <alignment horizontal="right" vertical="top" wrapText="1"/>
    </xf>
    <xf numFmtId="0" fontId="3" fillId="5" borderId="13" xfId="0" applyFont="1" applyFill="1" applyBorder="1" applyAlignment="1">
      <alignment horizontal="right" vertical="top" wrapText="1"/>
    </xf>
    <xf numFmtId="0" fontId="3" fillId="5" borderId="13" xfId="0" applyFont="1" applyFill="1" applyBorder="1" applyAlignment="1">
      <alignment horizontal="center" vertical="center" wrapText="1"/>
    </xf>
    <xf numFmtId="6" fontId="16" fillId="0" borderId="14" xfId="0" applyNumberFormat="1" applyFont="1" applyBorder="1"/>
    <xf numFmtId="6" fontId="3" fillId="2" borderId="18" xfId="0" applyNumberFormat="1" applyFont="1" applyFill="1" applyBorder="1" applyAlignment="1">
      <alignment vertical="top" wrapText="1"/>
    </xf>
    <xf numFmtId="6" fontId="3" fillId="2" borderId="19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4" fillId="6" borderId="1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9" fillId="6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0" fillId="0" borderId="0" xfId="0" applyFont="1"/>
    <xf numFmtId="0" fontId="3" fillId="0" borderId="0" xfId="0" applyFont="1"/>
    <xf numFmtId="0" fontId="21" fillId="0" borderId="0" xfId="0" applyFont="1"/>
    <xf numFmtId="0" fontId="22" fillId="0" borderId="0" xfId="0" applyFont="1"/>
    <xf numFmtId="38" fontId="3" fillId="3" borderId="1" xfId="0" applyNumberFormat="1" applyFont="1" applyFill="1" applyBorder="1" applyAlignment="1">
      <alignment horizontal="right" vertical="top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164" fontId="0" fillId="3" borderId="13" xfId="1" applyNumberFormat="1" applyFont="1" applyFill="1" applyBorder="1" applyAlignment="1">
      <alignment horizontal="center" vertical="top" wrapText="1"/>
    </xf>
    <xf numFmtId="164" fontId="0" fillId="3" borderId="9" xfId="1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16" fillId="0" borderId="14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</cellXfs>
  <cellStyles count="4">
    <cellStyle name="Comma" xfId="1" builtinId="3"/>
    <cellStyle name="Currency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63" Type="http://schemas.openxmlformats.org/officeDocument/2006/relationships/externalLink" Target="externalLinks/externalLink16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externalLink" Target="externalLinks/externalLink11.xml"/><Relationship Id="rId66" Type="http://schemas.openxmlformats.org/officeDocument/2006/relationships/theme" Target="theme/theme1.xml"/><Relationship Id="rId7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externalLink" Target="externalLinks/externalLink10.xml"/><Relationship Id="rId61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Relationship Id="rId60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18.xml"/><Relationship Id="rId73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64" Type="http://schemas.openxmlformats.org/officeDocument/2006/relationships/externalLink" Target="externalLinks/externalLink17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2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62" Type="http://schemas.openxmlformats.org/officeDocument/2006/relationships/externalLink" Target="externalLinks/externalLink15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State%20Census%20as%20of%2012.31.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6%20Local%20Policy%20Yr%20Rpt%20Claims%20Detail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7%20Local%20Policy%20Yr%20Rpt%20Claims%20Detail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Local%20Policy%20Yr%20Rpt%20Claims%20Detail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9%20State%20of%20Wisc%20Financial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1%20State%20of%20Wisc%20Financial%20Repo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%20State%20of%20Wisc%20Financial%20Repor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State%20of%20Wisc%20Financial%20Repo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7%20State%20of%20Wisc%20Financial%20Repo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State%20of%20Wisc%20Financial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%202018%20Final%20rev%203.15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4%20State%20Policy%20Yr%20Rpt%20Claims%20Deta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State%20Policy%20Yr%20Rpt%20Claims%20Deta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6%20State%20Policy%20Yr%20Rpt%20Claims%20Deta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7%20State%20Policy%20Yr%20Rpt%20Claims%20Deta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State%20Policy%20Yr%20Rpt%20Claims%20Deta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Info%20from%20Local%20File%20-%20as%20of%2012.31.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%20Local%20Policy%20Yr%20Rpt%20Claims%20Detail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Info from State Tape"/>
      <sheetName val="State Active (N)"/>
      <sheetName val="State Annuitants (N)"/>
      <sheetName val="State Disabled (N)"/>
      <sheetName val="State Active &amp; Annuitants (N)"/>
      <sheetName val="State Total Preretirement (N)"/>
      <sheetName val="State Active (A)"/>
      <sheetName val="State Annuitants (A)"/>
      <sheetName val="State Disabled (A)"/>
      <sheetName val="State Active &amp; Annuitants (A)"/>
      <sheetName val="State Total Preretirement (A)"/>
      <sheetName val="Retireds"/>
      <sheetName val="Additional Over 70"/>
    </sheetNames>
    <sheetDataSet>
      <sheetData sheetId="0" refreshError="1"/>
      <sheetData sheetId="1">
        <row r="87">
          <cell r="C87">
            <v>49813</v>
          </cell>
        </row>
      </sheetData>
      <sheetData sheetId="2">
        <row r="87">
          <cell r="C87">
            <v>6859</v>
          </cell>
        </row>
      </sheetData>
      <sheetData sheetId="3">
        <row r="64">
          <cell r="C64">
            <v>1268</v>
          </cell>
        </row>
      </sheetData>
      <sheetData sheetId="4" refreshError="1"/>
      <sheetData sheetId="5" refreshError="1"/>
      <sheetData sheetId="6">
        <row r="87">
          <cell r="C87">
            <v>3182513</v>
          </cell>
        </row>
      </sheetData>
      <sheetData sheetId="7">
        <row r="11">
          <cell r="C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F38">
            <v>0</v>
          </cell>
          <cell r="G38">
            <v>0</v>
          </cell>
        </row>
        <row r="39">
          <cell r="C39">
            <v>77</v>
          </cell>
          <cell r="F39">
            <v>77</v>
          </cell>
          <cell r="G39">
            <v>0</v>
          </cell>
        </row>
        <row r="40">
          <cell r="C40">
            <v>112</v>
          </cell>
          <cell r="F40">
            <v>50</v>
          </cell>
          <cell r="G40">
            <v>0</v>
          </cell>
        </row>
        <row r="41">
          <cell r="C41">
            <v>204</v>
          </cell>
          <cell r="F41">
            <v>135</v>
          </cell>
          <cell r="G41">
            <v>63</v>
          </cell>
        </row>
        <row r="42">
          <cell r="C42">
            <v>364</v>
          </cell>
          <cell r="F42">
            <v>221</v>
          </cell>
          <cell r="G42">
            <v>663</v>
          </cell>
        </row>
        <row r="43">
          <cell r="C43">
            <v>0</v>
          </cell>
          <cell r="F43">
            <v>0</v>
          </cell>
          <cell r="G43">
            <v>0</v>
          </cell>
        </row>
        <row r="44">
          <cell r="C44">
            <v>1230</v>
          </cell>
          <cell r="F44">
            <v>870</v>
          </cell>
          <cell r="G44">
            <v>816</v>
          </cell>
        </row>
        <row r="45">
          <cell r="C45">
            <v>2307</v>
          </cell>
          <cell r="F45">
            <v>1552</v>
          </cell>
          <cell r="G45">
            <v>3137</v>
          </cell>
        </row>
        <row r="46">
          <cell r="C46">
            <v>2615</v>
          </cell>
          <cell r="F46">
            <v>2086</v>
          </cell>
          <cell r="G46">
            <v>2620</v>
          </cell>
        </row>
        <row r="47">
          <cell r="C47">
            <v>4363</v>
          </cell>
          <cell r="F47">
            <v>2849</v>
          </cell>
          <cell r="G47">
            <v>3492</v>
          </cell>
        </row>
        <row r="48">
          <cell r="C48">
            <v>6301</v>
          </cell>
          <cell r="F48">
            <v>4355</v>
          </cell>
          <cell r="G48">
            <v>5534</v>
          </cell>
        </row>
        <row r="49">
          <cell r="C49">
            <v>11275</v>
          </cell>
          <cell r="F49">
            <v>8020</v>
          </cell>
          <cell r="G49">
            <v>9698</v>
          </cell>
        </row>
        <row r="50">
          <cell r="C50">
            <v>15608</v>
          </cell>
          <cell r="F50">
            <v>10274</v>
          </cell>
          <cell r="G50">
            <v>12888</v>
          </cell>
        </row>
        <row r="51">
          <cell r="C51">
            <v>22459</v>
          </cell>
          <cell r="F51">
            <v>14616</v>
          </cell>
          <cell r="G51">
            <v>15009</v>
          </cell>
        </row>
        <row r="52">
          <cell r="C52">
            <v>31948</v>
          </cell>
          <cell r="F52">
            <v>19380</v>
          </cell>
          <cell r="G52">
            <v>18331</v>
          </cell>
        </row>
        <row r="53">
          <cell r="C53">
            <v>41215</v>
          </cell>
          <cell r="F53">
            <v>25907</v>
          </cell>
          <cell r="G53">
            <v>24026</v>
          </cell>
        </row>
        <row r="54">
          <cell r="C54">
            <v>43380</v>
          </cell>
          <cell r="F54">
            <v>27879</v>
          </cell>
          <cell r="G54">
            <v>27122</v>
          </cell>
        </row>
        <row r="55">
          <cell r="C55">
            <v>53821</v>
          </cell>
          <cell r="F55">
            <v>33548</v>
          </cell>
          <cell r="G55">
            <v>28949</v>
          </cell>
        </row>
        <row r="56">
          <cell r="C56">
            <v>61933</v>
          </cell>
          <cell r="F56">
            <v>36295</v>
          </cell>
          <cell r="G56">
            <v>27915</v>
          </cell>
        </row>
        <row r="57">
          <cell r="C57">
            <v>72969</v>
          </cell>
          <cell r="F57">
            <v>44675</v>
          </cell>
          <cell r="G57">
            <v>31069</v>
          </cell>
        </row>
        <row r="58">
          <cell r="C58">
            <v>88302</v>
          </cell>
          <cell r="F58">
            <v>51709</v>
          </cell>
          <cell r="G58">
            <v>37712</v>
          </cell>
        </row>
        <row r="59">
          <cell r="C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F63">
            <v>0</v>
          </cell>
          <cell r="G63">
            <v>0</v>
          </cell>
        </row>
      </sheetData>
      <sheetData sheetId="8"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C21">
            <v>36</v>
          </cell>
          <cell r="F21">
            <v>36</v>
          </cell>
          <cell r="G21">
            <v>0</v>
          </cell>
        </row>
        <row r="22">
          <cell r="C22">
            <v>32</v>
          </cell>
          <cell r="F22">
            <v>32</v>
          </cell>
          <cell r="G22">
            <v>96</v>
          </cell>
        </row>
        <row r="23">
          <cell r="F23">
            <v>0</v>
          </cell>
        </row>
        <row r="24">
          <cell r="F24">
            <v>0</v>
          </cell>
        </row>
        <row r="25">
          <cell r="C25">
            <v>36</v>
          </cell>
          <cell r="F25">
            <v>36</v>
          </cell>
          <cell r="G25">
            <v>108</v>
          </cell>
        </row>
        <row r="26">
          <cell r="C26">
            <v>49</v>
          </cell>
          <cell r="F26">
            <v>49</v>
          </cell>
          <cell r="G26">
            <v>147</v>
          </cell>
        </row>
        <row r="27">
          <cell r="F27">
            <v>0</v>
          </cell>
        </row>
        <row r="28">
          <cell r="C28">
            <v>89</v>
          </cell>
          <cell r="F28">
            <v>32</v>
          </cell>
          <cell r="G28">
            <v>64</v>
          </cell>
        </row>
        <row r="29">
          <cell r="C29">
            <v>83</v>
          </cell>
          <cell r="F29">
            <v>46</v>
          </cell>
          <cell r="G29">
            <v>138</v>
          </cell>
        </row>
        <row r="30">
          <cell r="C30">
            <v>143</v>
          </cell>
          <cell r="F30">
            <v>104</v>
          </cell>
          <cell r="G30">
            <v>129</v>
          </cell>
        </row>
        <row r="31">
          <cell r="C31">
            <v>113</v>
          </cell>
          <cell r="F31">
            <v>89</v>
          </cell>
          <cell r="G31">
            <v>135</v>
          </cell>
        </row>
        <row r="32">
          <cell r="C32">
            <v>252</v>
          </cell>
          <cell r="F32">
            <v>167</v>
          </cell>
          <cell r="G32">
            <v>284</v>
          </cell>
        </row>
        <row r="33">
          <cell r="C33">
            <v>324</v>
          </cell>
          <cell r="F33">
            <v>208</v>
          </cell>
          <cell r="G33">
            <v>450</v>
          </cell>
        </row>
        <row r="34">
          <cell r="C34">
            <v>349</v>
          </cell>
          <cell r="F34">
            <v>314</v>
          </cell>
          <cell r="G34">
            <v>449</v>
          </cell>
        </row>
        <row r="35">
          <cell r="C35">
            <v>324</v>
          </cell>
          <cell r="F35">
            <v>233</v>
          </cell>
          <cell r="G35">
            <v>351</v>
          </cell>
        </row>
        <row r="36">
          <cell r="C36">
            <v>135</v>
          </cell>
          <cell r="F36">
            <v>91</v>
          </cell>
          <cell r="G36">
            <v>213</v>
          </cell>
        </row>
        <row r="37">
          <cell r="C37">
            <v>391</v>
          </cell>
          <cell r="F37">
            <v>322</v>
          </cell>
          <cell r="G37">
            <v>694</v>
          </cell>
        </row>
        <row r="38">
          <cell r="C38">
            <v>615</v>
          </cell>
          <cell r="F38">
            <v>521</v>
          </cell>
          <cell r="G38">
            <v>1250</v>
          </cell>
        </row>
        <row r="39">
          <cell r="C39">
            <v>638</v>
          </cell>
          <cell r="F39">
            <v>406</v>
          </cell>
          <cell r="G39">
            <v>1017</v>
          </cell>
        </row>
        <row r="40">
          <cell r="C40">
            <v>669</v>
          </cell>
          <cell r="F40">
            <v>568</v>
          </cell>
          <cell r="G40">
            <v>1569</v>
          </cell>
        </row>
        <row r="41">
          <cell r="C41">
            <v>1376</v>
          </cell>
          <cell r="F41">
            <v>1137</v>
          </cell>
          <cell r="G41">
            <v>2685</v>
          </cell>
        </row>
        <row r="42">
          <cell r="C42">
            <v>922</v>
          </cell>
          <cell r="F42">
            <v>702</v>
          </cell>
          <cell r="G42">
            <v>1999</v>
          </cell>
        </row>
        <row r="43">
          <cell r="C43">
            <v>731</v>
          </cell>
          <cell r="F43">
            <v>538</v>
          </cell>
          <cell r="G43">
            <v>1460</v>
          </cell>
        </row>
        <row r="44">
          <cell r="C44">
            <v>1470</v>
          </cell>
          <cell r="F44">
            <v>1215</v>
          </cell>
          <cell r="G44">
            <v>2202</v>
          </cell>
        </row>
        <row r="45">
          <cell r="C45">
            <v>1610</v>
          </cell>
          <cell r="F45">
            <v>1220</v>
          </cell>
          <cell r="G45">
            <v>2474</v>
          </cell>
        </row>
        <row r="46">
          <cell r="C46">
            <v>1733</v>
          </cell>
          <cell r="F46">
            <v>1226</v>
          </cell>
          <cell r="G46">
            <v>2460</v>
          </cell>
        </row>
        <row r="47">
          <cell r="C47">
            <v>2471</v>
          </cell>
          <cell r="F47">
            <v>2028</v>
          </cell>
          <cell r="G47">
            <v>4622</v>
          </cell>
        </row>
        <row r="48">
          <cell r="C48">
            <v>2351</v>
          </cell>
          <cell r="F48">
            <v>1924</v>
          </cell>
          <cell r="G48">
            <v>3369</v>
          </cell>
        </row>
        <row r="49">
          <cell r="C49">
            <v>3306</v>
          </cell>
          <cell r="F49">
            <v>2766</v>
          </cell>
          <cell r="G49">
            <v>5239</v>
          </cell>
        </row>
        <row r="50">
          <cell r="C50">
            <v>2998</v>
          </cell>
          <cell r="F50">
            <v>2463</v>
          </cell>
          <cell r="G50">
            <v>3973</v>
          </cell>
        </row>
        <row r="51">
          <cell r="C51">
            <v>3183</v>
          </cell>
          <cell r="F51">
            <v>2613</v>
          </cell>
          <cell r="G51">
            <v>3180</v>
          </cell>
        </row>
        <row r="52">
          <cell r="C52">
            <v>3844</v>
          </cell>
          <cell r="F52">
            <v>3058</v>
          </cell>
          <cell r="G52">
            <v>5156</v>
          </cell>
        </row>
        <row r="53">
          <cell r="C53">
            <v>4454</v>
          </cell>
          <cell r="F53">
            <v>3565</v>
          </cell>
          <cell r="G53">
            <v>6349</v>
          </cell>
        </row>
        <row r="54">
          <cell r="C54">
            <v>3781</v>
          </cell>
          <cell r="F54">
            <v>2710</v>
          </cell>
          <cell r="G54">
            <v>3763</v>
          </cell>
        </row>
        <row r="55">
          <cell r="C55">
            <v>4348</v>
          </cell>
          <cell r="F55">
            <v>3284</v>
          </cell>
          <cell r="G55">
            <v>5099</v>
          </cell>
        </row>
        <row r="56">
          <cell r="C56">
            <v>4608</v>
          </cell>
          <cell r="F56">
            <v>3616</v>
          </cell>
          <cell r="G56">
            <v>3469</v>
          </cell>
        </row>
        <row r="57">
          <cell r="C57">
            <v>5580</v>
          </cell>
          <cell r="F57">
            <v>4081</v>
          </cell>
          <cell r="G57">
            <v>5003</v>
          </cell>
        </row>
        <row r="58">
          <cell r="C58">
            <v>4910</v>
          </cell>
          <cell r="F58">
            <v>4324</v>
          </cell>
          <cell r="G58">
            <v>4313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</sheetData>
      <sheetData sheetId="9" refreshError="1"/>
      <sheetData sheetId="10">
        <row r="14">
          <cell r="K14">
            <v>47.8539251117991</v>
          </cell>
        </row>
      </sheetData>
      <sheetData sheetId="11">
        <row r="7">
          <cell r="F7">
            <v>72872250</v>
          </cell>
        </row>
        <row r="8">
          <cell r="F8">
            <v>54155500</v>
          </cell>
        </row>
        <row r="9">
          <cell r="F9">
            <v>59384000</v>
          </cell>
        </row>
        <row r="10">
          <cell r="F10">
            <v>54323500</v>
          </cell>
        </row>
        <row r="11">
          <cell r="F11">
            <v>55060000</v>
          </cell>
        </row>
        <row r="12">
          <cell r="F12">
            <v>58302000</v>
          </cell>
        </row>
        <row r="13">
          <cell r="F13">
            <v>56627500</v>
          </cell>
        </row>
        <row r="14">
          <cell r="F14">
            <v>47006000</v>
          </cell>
        </row>
        <row r="15">
          <cell r="F15">
            <v>36366500</v>
          </cell>
        </row>
        <row r="16">
          <cell r="F16">
            <v>35013500</v>
          </cell>
        </row>
        <row r="17">
          <cell r="F17">
            <v>33849000</v>
          </cell>
        </row>
        <row r="18">
          <cell r="F18">
            <v>30047000</v>
          </cell>
        </row>
        <row r="19">
          <cell r="F19">
            <v>24234000</v>
          </cell>
        </row>
        <row r="20">
          <cell r="F20">
            <v>20562500</v>
          </cell>
        </row>
        <row r="21">
          <cell r="F21">
            <v>17900500</v>
          </cell>
        </row>
        <row r="22">
          <cell r="F22">
            <v>18162000</v>
          </cell>
        </row>
        <row r="23">
          <cell r="F23">
            <v>15138500</v>
          </cell>
        </row>
        <row r="24">
          <cell r="F24">
            <v>12814500</v>
          </cell>
        </row>
        <row r="25">
          <cell r="F25">
            <v>11831000</v>
          </cell>
        </row>
        <row r="26">
          <cell r="F26">
            <v>10424500</v>
          </cell>
        </row>
        <row r="27">
          <cell r="F27">
            <v>9243500</v>
          </cell>
        </row>
        <row r="28">
          <cell r="F28">
            <v>8204500</v>
          </cell>
        </row>
        <row r="29">
          <cell r="F29">
            <v>7660500</v>
          </cell>
        </row>
        <row r="30">
          <cell r="F30">
            <v>7202000</v>
          </cell>
        </row>
        <row r="31">
          <cell r="F31">
            <v>5753000</v>
          </cell>
        </row>
        <row r="32">
          <cell r="F32">
            <v>4175000</v>
          </cell>
        </row>
        <row r="33">
          <cell r="F33">
            <v>3703000</v>
          </cell>
        </row>
        <row r="34">
          <cell r="F34">
            <v>2603500</v>
          </cell>
        </row>
        <row r="35">
          <cell r="F35">
            <v>1753500</v>
          </cell>
        </row>
        <row r="36">
          <cell r="F36">
            <v>1647500</v>
          </cell>
        </row>
        <row r="37">
          <cell r="F37">
            <v>878000</v>
          </cell>
        </row>
        <row r="38">
          <cell r="F38">
            <v>738000</v>
          </cell>
        </row>
        <row r="39">
          <cell r="F39">
            <v>577000</v>
          </cell>
        </row>
        <row r="40">
          <cell r="F40">
            <v>436500</v>
          </cell>
        </row>
        <row r="41">
          <cell r="F41">
            <v>146000</v>
          </cell>
        </row>
        <row r="42">
          <cell r="F42">
            <v>334500</v>
          </cell>
        </row>
      </sheetData>
      <sheetData sheetId="12">
        <row r="43">
          <cell r="E43">
            <v>38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Act Basic Conv"/>
      <sheetName val="Act Supp Conv"/>
      <sheetName val="Active Basic AD&amp;D"/>
      <sheetName val="Active Supp AD&amp;D"/>
      <sheetName val="Active Addl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H13">
            <v>101000</v>
          </cell>
        </row>
      </sheetData>
      <sheetData sheetId="7">
        <row r="12">
          <cell r="H12">
            <v>81000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Act Basic Conv"/>
      <sheetName val="Act Supp Conv"/>
      <sheetName val="Active Basic AD&amp;D"/>
      <sheetName val="Active Supp AD&amp;D"/>
      <sheetName val="Active Addl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H13">
            <v>118000</v>
          </cell>
        </row>
      </sheetData>
      <sheetData sheetId="7">
        <row r="12">
          <cell r="H12">
            <v>32000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Act Basic Conv"/>
      <sheetName val="Active Basic AD&amp;D"/>
      <sheetName val="Active Supp AD&amp;D"/>
      <sheetName val="Active Addl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H13">
            <v>49000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avg day"/>
      <sheetName val="State Actives"/>
      <sheetName val="Pre Age 65 Retirees"/>
      <sheetName val="Contents 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g 10 "/>
      <sheetName val="Pg 11"/>
      <sheetName val="Pg 12"/>
      <sheetName val="Pg 13"/>
      <sheetName val="Pg 14"/>
      <sheetName val="pg 15"/>
      <sheetName val="pg 16"/>
      <sheetName val="Pg 17 "/>
      <sheetName val="pg 18"/>
      <sheetName val="Pg 19"/>
      <sheetName val="Pg 20"/>
      <sheetName val="Pg 21"/>
      <sheetName val="pg 22"/>
      <sheetName val="Pg 23"/>
      <sheetName val="Pg 24"/>
      <sheetName val="Pg 25"/>
      <sheetName val="pg 26"/>
      <sheetName val="pg 27"/>
      <sheetName val="pg28"/>
      <sheetName val="Pg 29"/>
      <sheetName val="pg 30"/>
      <sheetName val="State Clms Summary"/>
      <sheetName val="State Int Crediting Rates"/>
      <sheetName val="claims avg day A2"/>
      <sheetName val="Local Govt Active"/>
      <sheetName val="Local Govt Pre age 65"/>
      <sheetName val="Int on Prem"/>
      <sheetName val="100% units"/>
      <sheetName val="100% units rev"/>
      <sheetName val="Local Claims Summary"/>
      <sheetName val="Tax Wksht-Retirees"/>
      <sheetName val="Int Crediting Rate"/>
      <sheetName val="Pg 31"/>
      <sheetName val="Pg 32"/>
      <sheetName val="Pg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 "/>
      <sheetName val="Pg 55"/>
      <sheetName val="pg 56"/>
      <sheetName val="Pg 57"/>
      <sheetName val="pg 58"/>
      <sheetName val="Pg 59 "/>
      <sheetName val="Pg 60"/>
      <sheetName val="Appendix I"/>
      <sheetName val="Appendix II"/>
      <sheetName val="Page N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5">
          <cell r="J15">
            <v>52614</v>
          </cell>
        </row>
        <row r="16">
          <cell r="J16">
            <v>38046</v>
          </cell>
        </row>
        <row r="17">
          <cell r="J17">
            <v>25281</v>
          </cell>
        </row>
        <row r="21">
          <cell r="J21">
            <v>2918232000</v>
          </cell>
        </row>
        <row r="22">
          <cell r="J22">
            <v>2152904000</v>
          </cell>
        </row>
        <row r="23">
          <cell r="J23">
            <v>3027825000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5">
          <cell r="J15">
            <v>6431</v>
          </cell>
        </row>
        <row r="16">
          <cell r="J16">
            <v>4421</v>
          </cell>
        </row>
        <row r="17">
          <cell r="J17">
            <v>1678</v>
          </cell>
        </row>
        <row r="21">
          <cell r="J21">
            <v>370489000</v>
          </cell>
        </row>
        <row r="22">
          <cell r="J22">
            <v>248863000</v>
          </cell>
        </row>
        <row r="23">
          <cell r="J23">
            <v>148145000</v>
          </cell>
        </row>
        <row r="26">
          <cell r="J26">
            <v>16034</v>
          </cell>
        </row>
        <row r="29">
          <cell r="J29">
            <v>371714750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16">
          <cell r="J16">
            <v>78384</v>
          </cell>
        </row>
        <row r="17">
          <cell r="J17">
            <v>23832</v>
          </cell>
        </row>
        <row r="18">
          <cell r="J18">
            <v>32936</v>
          </cell>
        </row>
        <row r="22">
          <cell r="J22">
            <v>3676941000</v>
          </cell>
        </row>
        <row r="23">
          <cell r="J23">
            <v>1165669000</v>
          </cell>
        </row>
        <row r="24">
          <cell r="J24">
            <v>3438030000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6">
          <cell r="J16">
            <v>9232</v>
          </cell>
        </row>
        <row r="17">
          <cell r="J17">
            <v>1296</v>
          </cell>
        </row>
        <row r="18">
          <cell r="J18">
            <v>2178</v>
          </cell>
        </row>
        <row r="22">
          <cell r="J22">
            <v>496685000</v>
          </cell>
        </row>
        <row r="23">
          <cell r="J23">
            <v>71358000</v>
          </cell>
        </row>
        <row r="24">
          <cell r="J24">
            <v>176138000</v>
          </cell>
        </row>
        <row r="27">
          <cell r="J27">
            <v>21787</v>
          </cell>
        </row>
        <row r="31">
          <cell r="J31">
            <v>247986000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ctives"/>
      <sheetName val="Int on Cash prem"/>
      <sheetName val="Int on PDF"/>
      <sheetName val="Stop  Loss"/>
      <sheetName val="State Tax Wrksht"/>
      <sheetName val="State SpDep"/>
      <sheetName val="Pre Age 65 Retirees"/>
      <sheetName val="Pre 65 Int on prem"/>
      <sheetName val="Post age 65 PDF "/>
      <sheetName val="Pre age 65 Stop Loss"/>
      <sheetName val="Pre age 65 tax wrkst"/>
      <sheetName val="State Clms Summary"/>
      <sheetName val="State Int Crediting Rates"/>
      <sheetName val="claims avg day(A1)"/>
      <sheetName val="A1 pooled waiver"/>
      <sheetName val="Local Govt Active"/>
      <sheetName val="Local Int on Cash prem"/>
      <sheetName val="LG Active Int on PDF"/>
      <sheetName val="Local Stop Loss"/>
      <sheetName val="LG Active Tax wrksheet"/>
      <sheetName val="LG SpDep"/>
      <sheetName val="LG Pre age 65"/>
      <sheetName val="LG Post age 65 PDF"/>
      <sheetName val="LG Post age 65 CLR"/>
      <sheetName val="LG Post age 65 stop loss"/>
      <sheetName val="LG age 65 taxes"/>
      <sheetName val="Tax Wksht-Retirees"/>
      <sheetName val="100% units "/>
      <sheetName val="Local Claims Summary"/>
      <sheetName val="LG Crediting rate"/>
      <sheetName val="claims avg day (A2)"/>
      <sheetName val="Contents 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 10"/>
      <sheetName val="Pg 11"/>
      <sheetName val="p 12"/>
      <sheetName val="Pg 13"/>
      <sheetName val="Pg 14"/>
      <sheetName val="Pg 15"/>
      <sheetName val="Pg 16"/>
      <sheetName val="pg 17"/>
      <sheetName val="p 18"/>
      <sheetName val="Pg 19 "/>
      <sheetName val="pg 20"/>
      <sheetName val="Pg 21"/>
      <sheetName val="Pg 22"/>
      <sheetName val="Pg 23 "/>
      <sheetName val="p 24"/>
      <sheetName val="P 25"/>
      <sheetName val="P 26"/>
      <sheetName val="Pg 27"/>
      <sheetName val="Pg 28"/>
      <sheetName val="Pg 29"/>
      <sheetName val="pg 30"/>
      <sheetName val="p 31"/>
      <sheetName val="p 32"/>
      <sheetName val="P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"/>
      <sheetName val="pg 55"/>
      <sheetName val="pg 56"/>
      <sheetName val="Pg 57"/>
      <sheetName val="Pg 58 "/>
      <sheetName val="Pg 59"/>
      <sheetName val="pg 60"/>
      <sheetName val="Pg 61"/>
      <sheetName val="pg 62"/>
      <sheetName val="Pg 63 "/>
      <sheetName val="P 64"/>
      <sheetName val="Appendix I"/>
      <sheetName val="Appendix II"/>
      <sheetName val="Page Nos."/>
      <sheetName val="Prem sp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H15">
            <v>51467</v>
          </cell>
          <cell r="J15">
            <v>49482</v>
          </cell>
        </row>
        <row r="16">
          <cell r="H16">
            <v>37314</v>
          </cell>
          <cell r="J16">
            <v>35683</v>
          </cell>
        </row>
        <row r="17">
          <cell r="H17">
            <v>25080</v>
          </cell>
          <cell r="J17">
            <v>24330</v>
          </cell>
        </row>
        <row r="21">
          <cell r="H21">
            <v>2913847000</v>
          </cell>
          <cell r="J21">
            <v>2795238000</v>
          </cell>
        </row>
        <row r="22">
          <cell r="H22">
            <v>2149274000</v>
          </cell>
          <cell r="J22">
            <v>2051796000</v>
          </cell>
        </row>
        <row r="23">
          <cell r="H23">
            <v>3089225000</v>
          </cell>
          <cell r="J23">
            <v>3037031000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5">
          <cell r="H15">
            <v>6603</v>
          </cell>
          <cell r="J15">
            <v>8191</v>
          </cell>
        </row>
        <row r="16">
          <cell r="H16">
            <v>4526</v>
          </cell>
          <cell r="J16">
            <v>5564</v>
          </cell>
        </row>
        <row r="17">
          <cell r="H17">
            <v>1725</v>
          </cell>
          <cell r="J17">
            <v>2173</v>
          </cell>
        </row>
        <row r="21">
          <cell r="H21">
            <v>388910000</v>
          </cell>
          <cell r="J21">
            <v>501326000</v>
          </cell>
        </row>
        <row r="22">
          <cell r="H22">
            <v>260964000</v>
          </cell>
          <cell r="J22">
            <v>334090000</v>
          </cell>
        </row>
        <row r="23">
          <cell r="H23">
            <v>157860000</v>
          </cell>
          <cell r="J23">
            <v>213812000</v>
          </cell>
        </row>
        <row r="26">
          <cell r="H26">
            <v>16584</v>
          </cell>
          <cell r="J26">
            <v>17847</v>
          </cell>
        </row>
        <row r="29">
          <cell r="H29">
            <v>396600250</v>
          </cell>
          <cell r="J29">
            <v>449896500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6">
          <cell r="H16">
            <v>77229</v>
          </cell>
          <cell r="J16">
            <v>75117</v>
          </cell>
        </row>
        <row r="17">
          <cell r="H17">
            <v>23918</v>
          </cell>
          <cell r="J17">
            <v>24525</v>
          </cell>
        </row>
        <row r="18">
          <cell r="H18">
            <v>32970</v>
          </cell>
          <cell r="J18">
            <v>32262</v>
          </cell>
        </row>
        <row r="22">
          <cell r="H22">
            <v>3751705000</v>
          </cell>
          <cell r="J22">
            <v>3703421000</v>
          </cell>
        </row>
        <row r="23">
          <cell r="H23">
            <v>1216753000</v>
          </cell>
          <cell r="J23">
            <v>1269957000</v>
          </cell>
        </row>
        <row r="24">
          <cell r="H24">
            <v>3617609000</v>
          </cell>
          <cell r="J24">
            <v>3680736000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16">
          <cell r="H16">
            <v>9599</v>
          </cell>
          <cell r="J16">
            <v>10597</v>
          </cell>
        </row>
        <row r="17">
          <cell r="H17">
            <v>1418</v>
          </cell>
          <cell r="J17">
            <v>1630</v>
          </cell>
        </row>
        <row r="18">
          <cell r="H18">
            <v>2287</v>
          </cell>
          <cell r="J18">
            <v>2506</v>
          </cell>
        </row>
        <row r="22">
          <cell r="H22">
            <v>528722000</v>
          </cell>
          <cell r="J22">
            <v>600498000</v>
          </cell>
        </row>
        <row r="23">
          <cell r="H23">
            <v>79720000</v>
          </cell>
          <cell r="J23">
            <v>94620000</v>
          </cell>
        </row>
        <row r="24">
          <cell r="H24">
            <v>191574000</v>
          </cell>
          <cell r="J24">
            <v>222740000</v>
          </cell>
        </row>
        <row r="27">
          <cell r="H27">
            <v>22671</v>
          </cell>
          <cell r="J27">
            <v>23956</v>
          </cell>
        </row>
        <row r="31">
          <cell r="H31">
            <v>263634750</v>
          </cell>
          <cell r="J31">
            <v>296558250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ctives"/>
      <sheetName val="Int on Cash prem"/>
      <sheetName val="Int on PDF"/>
      <sheetName val="Stop  Loss"/>
      <sheetName val="State Tax Wrksht"/>
      <sheetName val="State SpDep"/>
      <sheetName val="Pre Age 65 Retirees"/>
      <sheetName val="Pre 65 Int on prem"/>
      <sheetName val="Post age 65 PDF "/>
      <sheetName val="Pre age 65 Stop Loss"/>
      <sheetName val="Pre age 65 tax wrkst"/>
      <sheetName val="State Int Crediting Rates"/>
      <sheetName val="State Excess Stab Res"/>
      <sheetName val="A1 pooled waiver"/>
      <sheetName val="Local Govt Active"/>
      <sheetName val="Local Int on Cash prem"/>
      <sheetName val="LG Active Int on PDF"/>
      <sheetName val="Local Stop Loss"/>
      <sheetName val="LG Active Tax wrksheet"/>
      <sheetName val="LG SpDep"/>
      <sheetName val="LG Pre age 65"/>
      <sheetName val="LG Post age 65 PDF"/>
      <sheetName val="LG Post age 65 CLR"/>
      <sheetName val="LG Post age 65 stop loss"/>
      <sheetName val="LG age 65 taxes"/>
      <sheetName val="Tax Wksht-Retirees"/>
      <sheetName val="100% units "/>
      <sheetName val="LG Crediting rate"/>
      <sheetName val="A2 pooled waiver"/>
      <sheetName val="Local Excess Stab Res"/>
      <sheetName val="Contents 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 10"/>
      <sheetName val="Pg 11"/>
      <sheetName val="p 12"/>
      <sheetName val="Pg 13"/>
      <sheetName val="Pg 14"/>
      <sheetName val="Pg 15"/>
      <sheetName val="Pg 16"/>
      <sheetName val="pg 17"/>
      <sheetName val="p 18"/>
      <sheetName val="Pg 19 "/>
      <sheetName val="pg 20"/>
      <sheetName val="Pg 21"/>
      <sheetName val="Pg 22"/>
      <sheetName val="Pg 23 "/>
      <sheetName val="p 24"/>
      <sheetName val="P 25"/>
      <sheetName val="P 26"/>
      <sheetName val="Pg 27"/>
      <sheetName val="Pg 28"/>
      <sheetName val="Pg 29"/>
      <sheetName val="pg 30"/>
      <sheetName val="p 31"/>
      <sheetName val="p 32"/>
      <sheetName val="P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"/>
      <sheetName val="pg 55"/>
      <sheetName val="pg 56"/>
      <sheetName val="Pg 57"/>
      <sheetName val="Pg 58 "/>
      <sheetName val="Pg 59"/>
      <sheetName val="pg 60"/>
      <sheetName val="Pg 61"/>
      <sheetName val="pg 62"/>
      <sheetName val="Pg 63 "/>
      <sheetName val="P 64"/>
      <sheetName val="Appendix I"/>
      <sheetName val="Appendix II"/>
      <sheetName val="Page N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5">
          <cell r="H15">
            <v>49074</v>
          </cell>
          <cell r="J15">
            <v>49279</v>
          </cell>
        </row>
        <row r="16">
          <cell r="H16">
            <v>35080</v>
          </cell>
          <cell r="J16">
            <v>35153</v>
          </cell>
        </row>
        <row r="17">
          <cell r="H17">
            <v>24224</v>
          </cell>
          <cell r="J17">
            <v>24323</v>
          </cell>
        </row>
        <row r="21">
          <cell r="H21">
            <v>2753449000</v>
          </cell>
          <cell r="J21">
            <v>2870723000</v>
          </cell>
        </row>
        <row r="22">
          <cell r="H22">
            <v>2007309000</v>
          </cell>
          <cell r="J22">
            <v>2091735000</v>
          </cell>
        </row>
        <row r="23">
          <cell r="H23">
            <v>3048620000</v>
          </cell>
          <cell r="J23">
            <v>3218831000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5">
          <cell r="H15">
            <v>7699</v>
          </cell>
          <cell r="J15">
            <v>7237</v>
          </cell>
        </row>
        <row r="16">
          <cell r="H16">
            <v>5163</v>
          </cell>
          <cell r="J16">
            <v>4787</v>
          </cell>
        </row>
        <row r="17">
          <cell r="H17">
            <v>2064</v>
          </cell>
          <cell r="J17">
            <v>1974</v>
          </cell>
        </row>
        <row r="21">
          <cell r="H21">
            <v>478422000</v>
          </cell>
          <cell r="J21">
            <v>456440000</v>
          </cell>
        </row>
        <row r="22">
          <cell r="H22">
            <v>314267000</v>
          </cell>
          <cell r="J22">
            <v>295864000</v>
          </cell>
        </row>
        <row r="23">
          <cell r="H23">
            <v>210162000</v>
          </cell>
          <cell r="J23">
            <v>205600000</v>
          </cell>
        </row>
        <row r="26">
          <cell r="H26">
            <v>18921</v>
          </cell>
          <cell r="J26">
            <v>20025</v>
          </cell>
        </row>
        <row r="29">
          <cell r="H29">
            <v>493214250</v>
          </cell>
          <cell r="J29">
            <v>536245750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16">
          <cell r="H16">
            <v>72491</v>
          </cell>
          <cell r="J16">
            <v>72162</v>
          </cell>
        </row>
        <row r="17">
          <cell r="H17">
            <v>24249</v>
          </cell>
          <cell r="J17">
            <v>24200</v>
          </cell>
        </row>
        <row r="18">
          <cell r="H18">
            <v>31127</v>
          </cell>
          <cell r="J18">
            <v>32122</v>
          </cell>
        </row>
        <row r="22">
          <cell r="H22">
            <v>3522900000</v>
          </cell>
          <cell r="J22">
            <v>3668216000</v>
          </cell>
        </row>
        <row r="23">
          <cell r="H23">
            <v>1240057000</v>
          </cell>
          <cell r="J23">
            <v>1297245000</v>
          </cell>
        </row>
        <row r="24">
          <cell r="H24">
            <v>3546543000</v>
          </cell>
          <cell r="J24">
            <v>3842650000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6">
          <cell r="H16">
            <v>11372</v>
          </cell>
          <cell r="J16">
            <v>11357</v>
          </cell>
        </row>
        <row r="17">
          <cell r="H17">
            <v>1804</v>
          </cell>
          <cell r="J17">
            <v>1911</v>
          </cell>
        </row>
        <row r="18">
          <cell r="H18">
            <v>2706</v>
          </cell>
          <cell r="J18">
            <v>3044</v>
          </cell>
        </row>
        <row r="22">
          <cell r="H22">
            <v>659513000</v>
          </cell>
          <cell r="J22">
            <v>671913000</v>
          </cell>
        </row>
        <row r="23">
          <cell r="H23">
            <v>106843000</v>
          </cell>
          <cell r="J23">
            <v>115033000</v>
          </cell>
        </row>
        <row r="24">
          <cell r="H24">
            <v>254601000</v>
          </cell>
          <cell r="J24">
            <v>304031000</v>
          </cell>
        </row>
        <row r="27">
          <cell r="H27">
            <v>25573</v>
          </cell>
          <cell r="J27">
            <v>27049</v>
          </cell>
        </row>
        <row r="31">
          <cell r="H31">
            <v>339426250</v>
          </cell>
          <cell r="J31">
            <v>369512250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ctives"/>
      <sheetName val="Int on Cash prem"/>
      <sheetName val="Int on PDF"/>
      <sheetName val="Stop  Loss"/>
      <sheetName val="State Tax Wrksht"/>
      <sheetName val="State SpDep"/>
      <sheetName val="Pre Age 65 Retirees"/>
      <sheetName val="Pre 65 Int on prem"/>
      <sheetName val="Post age 65 PDF "/>
      <sheetName val="Pre age 65 Stop Loss"/>
      <sheetName val="Pre age 65 tax wrkst"/>
      <sheetName val="State Int Crediting Rates"/>
      <sheetName val="State Excess Stab Res"/>
      <sheetName val="A1 pooled waiver"/>
      <sheetName val="Local Govt Active"/>
      <sheetName val="Local Int on Cash prem"/>
      <sheetName val="LG Active Int on PDF"/>
      <sheetName val="Local Stop Loss"/>
      <sheetName val="LG Active Tax wrksheet"/>
      <sheetName val="LG SpDep"/>
      <sheetName val="LG Pre age 65"/>
      <sheetName val="LG Post age 65 PDF"/>
      <sheetName val="LG Post age 65 CLR"/>
      <sheetName val="LG Post age 65 stop loss"/>
      <sheetName val="LG age 65 taxes"/>
      <sheetName val="Tax Wksht-Retirees"/>
      <sheetName val="100% units "/>
      <sheetName val="LG Crediting rate"/>
      <sheetName val="Local Excess Stab Res"/>
      <sheetName val="A2 pooled waiver"/>
      <sheetName val="Contents pg 1 "/>
      <sheetName val="Contents pg 2"/>
      <sheetName val="Contents pg 3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 10"/>
      <sheetName val="Pg 11"/>
      <sheetName val="p 12"/>
      <sheetName val="Pg 13"/>
      <sheetName val="Pg 14"/>
      <sheetName val="Pg 15"/>
      <sheetName val="Pg 16"/>
      <sheetName val="pg 17"/>
      <sheetName val="p 18"/>
      <sheetName val="Pg 19 "/>
      <sheetName val="pg 20"/>
      <sheetName val="Pg 21"/>
      <sheetName val="Pg 22"/>
      <sheetName val="Pg 23 "/>
      <sheetName val="p 24"/>
      <sheetName val="P 25"/>
      <sheetName val="P 26"/>
      <sheetName val="Pg 27"/>
      <sheetName val="Pg 28"/>
      <sheetName val="Pg 29"/>
      <sheetName val="pg 30"/>
      <sheetName val="p 31"/>
      <sheetName val="p 32"/>
      <sheetName val="P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"/>
      <sheetName val="pg 55"/>
      <sheetName val="pg 56"/>
      <sheetName val="Pg 57"/>
      <sheetName val="Pg 58 "/>
      <sheetName val="Pg 59"/>
      <sheetName val="pg 60"/>
      <sheetName val="Pg 61"/>
      <sheetName val="pg 62"/>
      <sheetName val="Pg 63 "/>
      <sheetName val="P 64"/>
      <sheetName val="Appendix I"/>
      <sheetName val="Appendix II"/>
      <sheetName val="Page No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5">
          <cell r="H15">
            <v>49683</v>
          </cell>
          <cell r="J15">
            <v>49096</v>
          </cell>
        </row>
        <row r="16">
          <cell r="H16">
            <v>35352</v>
          </cell>
          <cell r="J16">
            <v>34804</v>
          </cell>
        </row>
        <row r="17">
          <cell r="H17">
            <v>24334</v>
          </cell>
          <cell r="J17">
            <v>24128</v>
          </cell>
        </row>
        <row r="21">
          <cell r="H21">
            <v>2949671000</v>
          </cell>
          <cell r="J21">
            <v>2990237000</v>
          </cell>
        </row>
        <row r="22">
          <cell r="H22">
            <v>2143765000</v>
          </cell>
          <cell r="J22">
            <v>2167914000</v>
          </cell>
        </row>
        <row r="23">
          <cell r="H23">
            <v>3358591000</v>
          </cell>
          <cell r="J23">
            <v>3455386000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15">
          <cell r="H15">
            <v>6969</v>
          </cell>
          <cell r="J15">
            <v>7098</v>
          </cell>
        </row>
        <row r="16">
          <cell r="H16">
            <v>4606</v>
          </cell>
          <cell r="J16">
            <v>4637</v>
          </cell>
        </row>
        <row r="17">
          <cell r="H17">
            <v>1903</v>
          </cell>
          <cell r="J17">
            <v>1992</v>
          </cell>
        </row>
        <row r="21">
          <cell r="H21">
            <v>442634000</v>
          </cell>
          <cell r="J21">
            <v>459561000</v>
          </cell>
        </row>
        <row r="22">
          <cell r="H22">
            <v>287845000</v>
          </cell>
          <cell r="J22">
            <v>294806000</v>
          </cell>
        </row>
        <row r="23">
          <cell r="H23">
            <v>204505000</v>
          </cell>
          <cell r="J23">
            <v>218465000</v>
          </cell>
        </row>
        <row r="26">
          <cell r="H26">
            <v>21168</v>
          </cell>
          <cell r="J26">
            <v>22396</v>
          </cell>
        </row>
        <row r="29">
          <cell r="H29">
            <v>581764582</v>
          </cell>
          <cell r="J29">
            <v>628842832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6">
          <cell r="H16">
            <v>72879</v>
          </cell>
          <cell r="J16">
            <v>73266</v>
          </cell>
        </row>
        <row r="17">
          <cell r="H17">
            <v>24337</v>
          </cell>
          <cell r="J17">
            <v>25062</v>
          </cell>
        </row>
        <row r="18">
          <cell r="H18">
            <v>32248</v>
          </cell>
          <cell r="J18">
            <v>32340</v>
          </cell>
        </row>
        <row r="22">
          <cell r="H22">
            <v>3779000000</v>
          </cell>
          <cell r="J22">
            <v>3876531000</v>
          </cell>
        </row>
        <row r="23">
          <cell r="H23">
            <v>1338848000</v>
          </cell>
          <cell r="J23">
            <v>1410186000</v>
          </cell>
        </row>
        <row r="24">
          <cell r="H24">
            <v>3953776000</v>
          </cell>
          <cell r="J24">
            <v>4082008000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16">
          <cell r="H16">
            <v>11008</v>
          </cell>
          <cell r="J16">
            <v>10821</v>
          </cell>
        </row>
        <row r="17">
          <cell r="H17">
            <v>1951</v>
          </cell>
          <cell r="J17">
            <v>2003</v>
          </cell>
        </row>
        <row r="18">
          <cell r="H18">
            <v>2993</v>
          </cell>
          <cell r="J18">
            <v>3015</v>
          </cell>
        </row>
        <row r="22">
          <cell r="H22">
            <v>661538000</v>
          </cell>
          <cell r="J22">
            <v>660932000</v>
          </cell>
        </row>
        <row r="23">
          <cell r="H23">
            <v>119161000</v>
          </cell>
          <cell r="J23">
            <v>124315000</v>
          </cell>
        </row>
        <row r="24">
          <cell r="H24">
            <v>310110000</v>
          </cell>
          <cell r="J24">
            <v>326987000</v>
          </cell>
        </row>
        <row r="27">
          <cell r="H27">
            <v>28634</v>
          </cell>
          <cell r="J27">
            <v>30209</v>
          </cell>
        </row>
        <row r="31">
          <cell r="H31">
            <v>401638500</v>
          </cell>
          <cell r="J31">
            <v>433244500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ctives"/>
      <sheetName val="Int on Cash prem"/>
      <sheetName val="Int on PDF"/>
      <sheetName val="Stop  Loss"/>
      <sheetName val="State Tax Wrksht"/>
      <sheetName val="State SpDep"/>
      <sheetName val="Pre Age 65 Retirees"/>
      <sheetName val="Pre 65 Int on prem"/>
      <sheetName val="Post age 65 PDF "/>
      <sheetName val="Pre age 65 Stop Loss"/>
      <sheetName val="Pre age 65 tax wrkst"/>
      <sheetName val="State Int Crediting Rates"/>
      <sheetName val="State Excess Stab Res"/>
      <sheetName val="A1 pooled death claims"/>
      <sheetName val="A1 pooled waiver"/>
      <sheetName val="Local Govt Active"/>
      <sheetName val="Local Int on Cash prem"/>
      <sheetName val="LG Active Int on PDF"/>
      <sheetName val="Local Stop Loss"/>
      <sheetName val="LG Active Tax wrksheet"/>
      <sheetName val="LG SpDep"/>
      <sheetName val="LG Pre age 65"/>
      <sheetName val="LG Post age 65 PDF"/>
      <sheetName val="LG Post age 65 CLR"/>
      <sheetName val="LG Post age 65 stop loss"/>
      <sheetName val="LG age 65 taxes"/>
      <sheetName val="100% units "/>
      <sheetName val="LG Crediting rate"/>
      <sheetName val="Local Excess Stab Res"/>
      <sheetName val="A2 pooled waiver"/>
      <sheetName val="Contents pg 1 "/>
      <sheetName val="Contents pg 2"/>
      <sheetName val="Contents pg 3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 10"/>
      <sheetName val="Pg 11"/>
      <sheetName val="p 12"/>
      <sheetName val="Pg 13"/>
      <sheetName val="Pg 14"/>
      <sheetName val="Pg 15"/>
      <sheetName val="Pg 16"/>
      <sheetName val="pg 17"/>
      <sheetName val="p 18"/>
      <sheetName val="Pg 19 "/>
      <sheetName val="pg 20"/>
      <sheetName val="Pg 21"/>
      <sheetName val="Pg 22"/>
      <sheetName val="Pg 23 "/>
      <sheetName val="p 24"/>
      <sheetName val="P 25"/>
      <sheetName val="P 26"/>
      <sheetName val="Pg 27"/>
      <sheetName val="Pg 28"/>
      <sheetName val="Pg 29"/>
      <sheetName val="pg 30"/>
      <sheetName val="p 31"/>
      <sheetName val="p 32"/>
      <sheetName val="P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"/>
      <sheetName val="pg 55"/>
      <sheetName val="pg 56"/>
      <sheetName val="Pg 57"/>
      <sheetName val="Pg 58 "/>
      <sheetName val="Pg 59"/>
      <sheetName val="pg 60"/>
      <sheetName val="Pg 61"/>
      <sheetName val="pg 62"/>
      <sheetName val="Pg 63 "/>
      <sheetName val="P 64"/>
      <sheetName val="Page Nos."/>
      <sheetName val="Tax Wksht-Retir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H15">
            <v>50946</v>
          </cell>
          <cell r="J15">
            <v>51438</v>
          </cell>
        </row>
        <row r="16">
          <cell r="H16">
            <v>35536</v>
          </cell>
          <cell r="J16">
            <v>36088</v>
          </cell>
        </row>
        <row r="17">
          <cell r="H17">
            <v>24920</v>
          </cell>
          <cell r="J17">
            <v>25246</v>
          </cell>
        </row>
        <row r="21">
          <cell r="H21">
            <v>3126018000</v>
          </cell>
          <cell r="J21">
            <v>3226948950</v>
          </cell>
        </row>
        <row r="22">
          <cell r="H22">
            <v>2240510000</v>
          </cell>
          <cell r="J22">
            <v>2301118542</v>
          </cell>
        </row>
        <row r="23">
          <cell r="H23">
            <v>3631033000</v>
          </cell>
          <cell r="J23">
            <v>3764822806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5">
          <cell r="H15">
            <v>7127</v>
          </cell>
          <cell r="J15">
            <v>7032</v>
          </cell>
        </row>
        <row r="16">
          <cell r="H16">
            <v>4599</v>
          </cell>
          <cell r="J16">
            <v>4523</v>
          </cell>
        </row>
        <row r="17">
          <cell r="H17">
            <v>2089</v>
          </cell>
          <cell r="J17">
            <v>2091</v>
          </cell>
        </row>
        <row r="21">
          <cell r="H21">
            <v>466946000</v>
          </cell>
          <cell r="J21">
            <v>464017000</v>
          </cell>
        </row>
        <row r="22">
          <cell r="H22">
            <v>296617000</v>
          </cell>
          <cell r="J22">
            <v>293738000</v>
          </cell>
        </row>
        <row r="23">
          <cell r="H23">
            <v>239308000</v>
          </cell>
          <cell r="J23">
            <v>243715000</v>
          </cell>
        </row>
        <row r="26">
          <cell r="H26">
            <v>23767</v>
          </cell>
          <cell r="J26">
            <v>24973</v>
          </cell>
        </row>
        <row r="29">
          <cell r="H29">
            <v>685321832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6">
          <cell r="H16">
            <v>75681</v>
          </cell>
          <cell r="J16">
            <v>75719</v>
          </cell>
        </row>
        <row r="17">
          <cell r="H17">
            <v>26140</v>
          </cell>
          <cell r="J17">
            <v>26219</v>
          </cell>
        </row>
        <row r="18">
          <cell r="H18">
            <v>33111</v>
          </cell>
          <cell r="J18">
            <v>33063</v>
          </cell>
        </row>
        <row r="22">
          <cell r="H22">
            <v>4047600000</v>
          </cell>
          <cell r="J22">
            <v>4100297000</v>
          </cell>
        </row>
        <row r="23">
          <cell r="H23">
            <v>1490052000</v>
          </cell>
          <cell r="J23">
            <v>1517765000</v>
          </cell>
        </row>
        <row r="24">
          <cell r="H24">
            <v>4256548000</v>
          </cell>
          <cell r="J24">
            <v>4348918000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>
        <row r="16">
          <cell r="H16">
            <v>10571</v>
          </cell>
          <cell r="J16">
            <v>10195</v>
          </cell>
        </row>
        <row r="17">
          <cell r="H17">
            <v>2023</v>
          </cell>
          <cell r="J17">
            <v>2039</v>
          </cell>
        </row>
        <row r="18">
          <cell r="H18">
            <v>3083</v>
          </cell>
          <cell r="J18">
            <v>3104</v>
          </cell>
        </row>
        <row r="22">
          <cell r="H22">
            <v>658413000</v>
          </cell>
          <cell r="J22">
            <v>647073000</v>
          </cell>
        </row>
        <row r="23">
          <cell r="H23">
            <v>130074000</v>
          </cell>
          <cell r="J23">
            <v>128599060</v>
          </cell>
        </row>
        <row r="24">
          <cell r="H24">
            <v>352707000</v>
          </cell>
          <cell r="J24">
            <v>369673033</v>
          </cell>
        </row>
        <row r="27">
          <cell r="H27">
            <v>31927</v>
          </cell>
          <cell r="J27">
            <v>33644</v>
          </cell>
        </row>
        <row r="31">
          <cell r="H31">
            <v>472046250</v>
          </cell>
          <cell r="J31">
            <v>509135750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ctives"/>
      <sheetName val="Int on PDF"/>
      <sheetName val="Stop  Loss"/>
      <sheetName val="State Tax Wrksht"/>
      <sheetName val="State SpDep"/>
      <sheetName val="Pre Age 65 Retirees"/>
      <sheetName val="Pre 65 Int on prem"/>
      <sheetName val="Post age 65 PDF "/>
      <sheetName val="Pre age 65 Stop Loss"/>
      <sheetName val="Pre age 65 tax wrkst"/>
      <sheetName val="State Int Crediting Rates"/>
      <sheetName val="State Excess Stab Res"/>
      <sheetName val="A1 pooled death claims"/>
      <sheetName val="A1 pooled waiver"/>
      <sheetName val="Local Govt Active"/>
      <sheetName val="Local Int on Cash prem"/>
      <sheetName val="LG Active Int on PDF"/>
      <sheetName val="Local Stop Loss"/>
      <sheetName val="LG Active Tax wrksheet"/>
      <sheetName val="LG SpDep"/>
      <sheetName val="LG Pre age 65"/>
      <sheetName val="LG Post age 65 PDF"/>
      <sheetName val="LG Post age 65 CLR"/>
      <sheetName val="LG Post age 65 stop loss"/>
      <sheetName val="LG age 65 taxes"/>
      <sheetName val="100% units "/>
      <sheetName val="LG Crediting rate"/>
      <sheetName val="Local Excess Stab Res"/>
      <sheetName val="A2 pooled death "/>
      <sheetName val="A2 pooled waiver"/>
      <sheetName val="Contents pg 1 "/>
      <sheetName val="Contents pg 2"/>
      <sheetName val="Contents pg 3"/>
      <sheetName val="Blank"/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 10"/>
      <sheetName val="Pg 11"/>
      <sheetName val="p 12"/>
      <sheetName val="Pg 13"/>
      <sheetName val="Pg 14"/>
      <sheetName val="Pg 15"/>
      <sheetName val="Pg 16"/>
      <sheetName val="pg 17"/>
      <sheetName val="p 18"/>
      <sheetName val="Pg 19 "/>
      <sheetName val="pg 20"/>
      <sheetName val="Pg 21"/>
      <sheetName val="Pg 22"/>
      <sheetName val="Pg 23 "/>
      <sheetName val="p 24"/>
      <sheetName val="P 25"/>
      <sheetName val="P 26"/>
      <sheetName val="Pg 27"/>
      <sheetName val="Pg 28"/>
      <sheetName val="Pg 29"/>
      <sheetName val="pg 30"/>
      <sheetName val="p 31"/>
      <sheetName val="p 32"/>
      <sheetName val="P 33"/>
      <sheetName val="pg 34"/>
      <sheetName val="Pg 35"/>
      <sheetName val="Pg 36"/>
      <sheetName val="Pg 37"/>
      <sheetName val="Pg 38"/>
      <sheetName val="Pg 39"/>
      <sheetName val="pg 40"/>
      <sheetName val="Pg 41"/>
      <sheetName val="Pg 42"/>
      <sheetName val="Pg 43"/>
      <sheetName val="Pg 44"/>
      <sheetName val="Pg 45"/>
      <sheetName val="pg 46"/>
      <sheetName val="Pg 47"/>
      <sheetName val="Pg 48"/>
      <sheetName val="Pg 49"/>
      <sheetName val="pg 50"/>
      <sheetName val="Pg 51"/>
      <sheetName val="pg 52"/>
      <sheetName val="Pg 53"/>
      <sheetName val="pg 54"/>
      <sheetName val="pg 55"/>
      <sheetName val="pg 56"/>
      <sheetName val="Pg 57"/>
      <sheetName val="Pg 58 "/>
      <sheetName val="Pg 59"/>
      <sheetName val="pg 60"/>
      <sheetName val="Pg 61"/>
      <sheetName val="pg 62"/>
      <sheetName val="Pg 63 "/>
      <sheetName val="P 64"/>
      <sheetName val="Page Nos."/>
      <sheetName val="Tax Wksht-Retir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J15">
            <v>51131</v>
          </cell>
        </row>
        <row r="16">
          <cell r="J16">
            <v>35393</v>
          </cell>
        </row>
        <row r="17">
          <cell r="J17">
            <v>24878</v>
          </cell>
        </row>
        <row r="21">
          <cell r="J21">
            <v>3243661000</v>
          </cell>
        </row>
        <row r="22">
          <cell r="J22">
            <v>2303232000</v>
          </cell>
        </row>
        <row r="23">
          <cell r="J23">
            <v>3794277000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5">
          <cell r="J15">
            <v>6859</v>
          </cell>
        </row>
        <row r="16">
          <cell r="J16">
            <v>4312</v>
          </cell>
        </row>
        <row r="17">
          <cell r="J17">
            <v>2050</v>
          </cell>
        </row>
        <row r="21">
          <cell r="J21">
            <v>460483000</v>
          </cell>
        </row>
        <row r="22">
          <cell r="J22">
            <v>284498000</v>
          </cell>
        </row>
        <row r="23">
          <cell r="J23">
            <v>249044000</v>
          </cell>
        </row>
        <row r="26">
          <cell r="J26">
            <v>26050</v>
          </cell>
        </row>
        <row r="29">
          <cell r="J29">
            <v>779130250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6">
          <cell r="J16">
            <v>75762</v>
          </cell>
        </row>
        <row r="17">
          <cell r="J17">
            <v>26196</v>
          </cell>
        </row>
        <row r="18">
          <cell r="J18">
            <v>32967</v>
          </cell>
        </row>
        <row r="22">
          <cell r="J22">
            <v>4172473000</v>
          </cell>
        </row>
        <row r="23">
          <cell r="J23">
            <v>1545795000</v>
          </cell>
        </row>
        <row r="24">
          <cell r="J24">
            <v>4435573000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>
        <row r="16">
          <cell r="J16">
            <v>10076</v>
          </cell>
        </row>
        <row r="17">
          <cell r="J17">
            <v>2095</v>
          </cell>
        </row>
        <row r="18">
          <cell r="J18">
            <v>3129</v>
          </cell>
        </row>
        <row r="22">
          <cell r="J22">
            <v>650280000</v>
          </cell>
        </row>
        <row r="23">
          <cell r="J23">
            <v>140381000</v>
          </cell>
        </row>
        <row r="24">
          <cell r="J24">
            <v>397320000</v>
          </cell>
        </row>
        <row r="27">
          <cell r="J27">
            <v>35525</v>
          </cell>
        </row>
        <row r="31">
          <cell r="J31">
            <v>537174500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ves and Volume (State)"/>
      <sheetName val="Annualized Premium (State)"/>
      <sheetName val="Lives and Volume (Local)"/>
      <sheetName val="Annualized Premium (Local)"/>
      <sheetName val="WI Lives and Volume Reasonable"/>
    </sheetNames>
    <sheetDataSet>
      <sheetData sheetId="0">
        <row r="26">
          <cell r="G26">
            <v>5215</v>
          </cell>
        </row>
        <row r="27">
          <cell r="G27">
            <v>17848</v>
          </cell>
        </row>
      </sheetData>
      <sheetData sheetId="1"/>
      <sheetData sheetId="2">
        <row r="24">
          <cell r="G24">
            <v>7711</v>
          </cell>
        </row>
        <row r="25">
          <cell r="G25">
            <v>25117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Basic Conv "/>
      <sheetName val="Supp Conv"/>
      <sheetName val="Active Basic AD&amp;D"/>
      <sheetName val="Active Supp AD&amp;D"/>
      <sheetName val="Active Addl AD&amp;D"/>
      <sheetName val="Aviation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 cause code categories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H22">
            <v>404000</v>
          </cell>
        </row>
      </sheetData>
      <sheetData sheetId="7">
        <row r="13">
          <cell r="H13">
            <v>101000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Basic Conv "/>
      <sheetName val="Supp Conv"/>
      <sheetName val="Active Basic AD&amp;D"/>
      <sheetName val="Active Supp AD&amp;D"/>
      <sheetName val="Active Addl AD&amp;D"/>
      <sheetName val="Aviation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H20">
            <v>613000</v>
          </cell>
        </row>
      </sheetData>
      <sheetData sheetId="7">
        <row r="13">
          <cell r="H13">
            <v>134000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Basic Conv "/>
      <sheetName val="Supp Conv"/>
      <sheetName val="Active Basic AD&amp;D"/>
      <sheetName val="Active Supp AD&amp;D"/>
      <sheetName val="Active Addl AD&amp;D"/>
      <sheetName val="Aviation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H16">
            <v>365000</v>
          </cell>
        </row>
      </sheetData>
      <sheetData sheetId="7">
        <row r="12">
          <cell r="H12">
            <v>35000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Basic Conv "/>
      <sheetName val="Active Basic AD&amp;D"/>
      <sheetName val="Active Supp AD&amp;D"/>
      <sheetName val="Active Addl AD&amp;D"/>
      <sheetName val="Aviation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H17">
            <v>121000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Basic Conv "/>
      <sheetName val="Supp Conv"/>
      <sheetName val="Active Basic AD&amp;D"/>
      <sheetName val="Active Supp AD&amp;D"/>
      <sheetName val="Active Addl AD&amp;D"/>
      <sheetName val="Aviation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Appendix I"/>
      <sheetName val=" cause code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H17">
            <v>214262</v>
          </cell>
        </row>
      </sheetData>
      <sheetData sheetId="7">
        <row r="13">
          <cell r="H13">
            <v>274000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Info from local file"/>
      <sheetName val="Annuitant Units"/>
      <sheetName val="Local Active Number"/>
      <sheetName val="Local Active Amount"/>
      <sheetName val="Local Annuitant Number"/>
      <sheetName val="Local Annuitant Amount"/>
      <sheetName val="Local Active (N)"/>
      <sheetName val="Local Annuitants (N)"/>
      <sheetName val="Local Disabled (N)"/>
      <sheetName val="Local Active &amp; Annuitants (N)"/>
      <sheetName val="Total Preretirement (N)"/>
      <sheetName val="Local Active (A)"/>
      <sheetName val="Local Annuitants (A)"/>
      <sheetName val="Local Active &amp; Annuitants (A)"/>
      <sheetName val="Local Disabled (A)"/>
      <sheetName val="Total Preretirement (A)"/>
      <sheetName val="Local Retireds 2017 (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B11">
            <v>0</v>
          </cell>
          <cell r="C11">
            <v>0</v>
          </cell>
          <cell r="G11">
            <v>0</v>
          </cell>
          <cell r="H11">
            <v>0</v>
          </cell>
        </row>
        <row r="12">
          <cell r="B12">
            <v>238</v>
          </cell>
          <cell r="C12">
            <v>0</v>
          </cell>
          <cell r="G12">
            <v>0</v>
          </cell>
          <cell r="H12">
            <v>0</v>
          </cell>
        </row>
        <row r="13">
          <cell r="B13">
            <v>527</v>
          </cell>
          <cell r="C13">
            <v>200</v>
          </cell>
          <cell r="G13">
            <v>191</v>
          </cell>
          <cell r="H13">
            <v>590</v>
          </cell>
        </row>
        <row r="14">
          <cell r="B14">
            <v>1702</v>
          </cell>
          <cell r="C14">
            <v>141</v>
          </cell>
          <cell r="G14">
            <v>306</v>
          </cell>
          <cell r="H14">
            <v>1065</v>
          </cell>
        </row>
        <row r="15">
          <cell r="B15">
            <v>3602</v>
          </cell>
          <cell r="C15">
            <v>597</v>
          </cell>
          <cell r="G15">
            <v>950</v>
          </cell>
          <cell r="H15">
            <v>3049</v>
          </cell>
        </row>
        <row r="16">
          <cell r="B16">
            <v>10693</v>
          </cell>
          <cell r="C16">
            <v>1426</v>
          </cell>
          <cell r="G16">
            <v>2833</v>
          </cell>
          <cell r="H16">
            <v>8155</v>
          </cell>
        </row>
        <row r="17">
          <cell r="B17">
            <v>21361</v>
          </cell>
          <cell r="C17">
            <v>2583</v>
          </cell>
          <cell r="G17">
            <v>5011</v>
          </cell>
          <cell r="H17">
            <v>13981</v>
          </cell>
        </row>
        <row r="18">
          <cell r="B18">
            <v>31292</v>
          </cell>
          <cell r="C18">
            <v>4094</v>
          </cell>
          <cell r="G18">
            <v>8382</v>
          </cell>
          <cell r="H18">
            <v>19655</v>
          </cell>
        </row>
        <row r="19">
          <cell r="B19">
            <v>39002</v>
          </cell>
          <cell r="C19">
            <v>5136</v>
          </cell>
          <cell r="G19">
            <v>11411</v>
          </cell>
          <cell r="H19">
            <v>26455</v>
          </cell>
        </row>
        <row r="20">
          <cell r="B20">
            <v>44461</v>
          </cell>
          <cell r="C20">
            <v>5765</v>
          </cell>
          <cell r="G20">
            <v>13012</v>
          </cell>
          <cell r="H20">
            <v>31447</v>
          </cell>
        </row>
        <row r="21">
          <cell r="B21">
            <v>52781</v>
          </cell>
          <cell r="C21">
            <v>6813</v>
          </cell>
          <cell r="G21">
            <v>17401</v>
          </cell>
          <cell r="H21">
            <v>42928</v>
          </cell>
        </row>
        <row r="22">
          <cell r="B22">
            <v>61052</v>
          </cell>
          <cell r="C22">
            <v>6990</v>
          </cell>
          <cell r="G22">
            <v>20172</v>
          </cell>
          <cell r="H22">
            <v>51338</v>
          </cell>
        </row>
        <row r="23">
          <cell r="B23">
            <v>63691</v>
          </cell>
          <cell r="C23">
            <v>7375</v>
          </cell>
          <cell r="G23">
            <v>23584</v>
          </cell>
          <cell r="H23">
            <v>61556</v>
          </cell>
        </row>
        <row r="24">
          <cell r="B24">
            <v>68282</v>
          </cell>
          <cell r="C24">
            <v>8189</v>
          </cell>
          <cell r="G24">
            <v>24660</v>
          </cell>
          <cell r="H24">
            <v>62723</v>
          </cell>
        </row>
        <row r="25">
          <cell r="B25">
            <v>69565</v>
          </cell>
          <cell r="C25">
            <v>8951</v>
          </cell>
          <cell r="G25">
            <v>28927</v>
          </cell>
          <cell r="H25">
            <v>76637</v>
          </cell>
        </row>
        <row r="26">
          <cell r="B26">
            <v>69427</v>
          </cell>
          <cell r="C26">
            <v>8489</v>
          </cell>
          <cell r="G26">
            <v>30951</v>
          </cell>
          <cell r="H26">
            <v>80603</v>
          </cell>
        </row>
        <row r="27">
          <cell r="B27">
            <v>79182</v>
          </cell>
          <cell r="C27">
            <v>10187</v>
          </cell>
          <cell r="G27">
            <v>33012</v>
          </cell>
          <cell r="H27">
            <v>95057</v>
          </cell>
        </row>
        <row r="28">
          <cell r="B28">
            <v>80062</v>
          </cell>
          <cell r="C28">
            <v>9933</v>
          </cell>
          <cell r="G28">
            <v>36660</v>
          </cell>
          <cell r="H28">
            <v>99959</v>
          </cell>
        </row>
        <row r="29">
          <cell r="B29">
            <v>80560</v>
          </cell>
          <cell r="C29">
            <v>11398</v>
          </cell>
          <cell r="G29">
            <v>35882</v>
          </cell>
          <cell r="H29">
            <v>105636</v>
          </cell>
        </row>
        <row r="30">
          <cell r="B30">
            <v>88148</v>
          </cell>
          <cell r="C30">
            <v>11349</v>
          </cell>
          <cell r="G30">
            <v>41104</v>
          </cell>
          <cell r="H30">
            <v>114780</v>
          </cell>
        </row>
        <row r="31">
          <cell r="B31">
            <v>90928</v>
          </cell>
          <cell r="C31">
            <v>12323</v>
          </cell>
          <cell r="G31">
            <v>42408</v>
          </cell>
          <cell r="H31">
            <v>123232</v>
          </cell>
        </row>
        <row r="32">
          <cell r="B32">
            <v>91005</v>
          </cell>
          <cell r="C32">
            <v>14103</v>
          </cell>
          <cell r="G32">
            <v>43072</v>
          </cell>
          <cell r="H32">
            <v>126985</v>
          </cell>
        </row>
        <row r="33">
          <cell r="B33">
            <v>93538</v>
          </cell>
          <cell r="C33">
            <v>15861</v>
          </cell>
          <cell r="G33">
            <v>44547</v>
          </cell>
          <cell r="H33">
            <v>137064</v>
          </cell>
        </row>
        <row r="34">
          <cell r="B34">
            <v>97214</v>
          </cell>
          <cell r="C34">
            <v>13665</v>
          </cell>
          <cell r="G34">
            <v>45844</v>
          </cell>
          <cell r="H34">
            <v>139043</v>
          </cell>
        </row>
        <row r="35">
          <cell r="B35">
            <v>97272</v>
          </cell>
          <cell r="C35">
            <v>15309</v>
          </cell>
          <cell r="G35">
            <v>46568</v>
          </cell>
          <cell r="H35">
            <v>140456</v>
          </cell>
        </row>
        <row r="36">
          <cell r="B36">
            <v>98648</v>
          </cell>
          <cell r="C36">
            <v>12894</v>
          </cell>
          <cell r="G36">
            <v>48076</v>
          </cell>
          <cell r="H36">
            <v>141841</v>
          </cell>
        </row>
        <row r="37">
          <cell r="B37">
            <v>99094</v>
          </cell>
          <cell r="C37">
            <v>15567</v>
          </cell>
          <cell r="G37">
            <v>46740</v>
          </cell>
          <cell r="H37">
            <v>145199</v>
          </cell>
        </row>
        <row r="38">
          <cell r="B38">
            <v>105310</v>
          </cell>
          <cell r="C38">
            <v>16493</v>
          </cell>
          <cell r="G38">
            <v>54086</v>
          </cell>
          <cell r="H38">
            <v>156377</v>
          </cell>
        </row>
        <row r="39">
          <cell r="B39">
            <v>103686</v>
          </cell>
          <cell r="C39">
            <v>17202</v>
          </cell>
          <cell r="G39">
            <v>50964</v>
          </cell>
          <cell r="H39">
            <v>150370</v>
          </cell>
        </row>
        <row r="40">
          <cell r="B40">
            <v>103105</v>
          </cell>
          <cell r="C40">
            <v>16411</v>
          </cell>
          <cell r="G40">
            <v>50594</v>
          </cell>
          <cell r="H40">
            <v>150516</v>
          </cell>
        </row>
        <row r="41">
          <cell r="B41">
            <v>119755</v>
          </cell>
          <cell r="C41">
            <v>20101</v>
          </cell>
          <cell r="G41">
            <v>57766</v>
          </cell>
          <cell r="H41">
            <v>165410</v>
          </cell>
        </row>
        <row r="42">
          <cell r="B42">
            <v>133908</v>
          </cell>
          <cell r="C42">
            <v>21122</v>
          </cell>
          <cell r="G42">
            <v>62359</v>
          </cell>
          <cell r="H42">
            <v>192252</v>
          </cell>
        </row>
        <row r="43">
          <cell r="B43">
            <v>114771</v>
          </cell>
          <cell r="C43">
            <v>20216</v>
          </cell>
          <cell r="G43">
            <v>53999</v>
          </cell>
          <cell r="H43">
            <v>158012</v>
          </cell>
        </row>
        <row r="44">
          <cell r="B44">
            <v>117411</v>
          </cell>
          <cell r="C44">
            <v>19850</v>
          </cell>
          <cell r="G44">
            <v>55242</v>
          </cell>
          <cell r="H44">
            <v>154756</v>
          </cell>
        </row>
        <row r="45">
          <cell r="B45">
            <v>116393</v>
          </cell>
          <cell r="C45">
            <v>21781</v>
          </cell>
          <cell r="G45">
            <v>54580</v>
          </cell>
          <cell r="H45">
            <v>161116</v>
          </cell>
        </row>
        <row r="46">
          <cell r="B46">
            <v>121017</v>
          </cell>
          <cell r="C46">
            <v>21216</v>
          </cell>
          <cell r="G46">
            <v>57531</v>
          </cell>
          <cell r="H46">
            <v>159910</v>
          </cell>
        </row>
        <row r="47">
          <cell r="B47">
            <v>118872</v>
          </cell>
          <cell r="C47">
            <v>19473</v>
          </cell>
          <cell r="G47">
            <v>51212</v>
          </cell>
          <cell r="H47">
            <v>145986</v>
          </cell>
        </row>
        <row r="48">
          <cell r="B48">
            <v>112163</v>
          </cell>
          <cell r="C48">
            <v>20435</v>
          </cell>
          <cell r="G48">
            <v>48248</v>
          </cell>
          <cell r="H48">
            <v>142117</v>
          </cell>
        </row>
        <row r="49">
          <cell r="B49">
            <v>108270</v>
          </cell>
          <cell r="C49">
            <v>17870</v>
          </cell>
          <cell r="G49">
            <v>42565</v>
          </cell>
          <cell r="H49">
            <v>121108</v>
          </cell>
        </row>
        <row r="50">
          <cell r="B50">
            <v>101153</v>
          </cell>
          <cell r="C50">
            <v>19807</v>
          </cell>
          <cell r="G50">
            <v>40308</v>
          </cell>
          <cell r="H50">
            <v>119086</v>
          </cell>
        </row>
        <row r="51">
          <cell r="B51">
            <v>94331</v>
          </cell>
          <cell r="C51">
            <v>17969</v>
          </cell>
          <cell r="G51">
            <v>37593</v>
          </cell>
          <cell r="H51">
            <v>108047</v>
          </cell>
        </row>
        <row r="52">
          <cell r="B52">
            <v>82582</v>
          </cell>
          <cell r="C52">
            <v>14810</v>
          </cell>
          <cell r="G52">
            <v>30735</v>
          </cell>
          <cell r="H52">
            <v>87752</v>
          </cell>
        </row>
        <row r="53">
          <cell r="B53">
            <v>77479</v>
          </cell>
          <cell r="C53">
            <v>14369</v>
          </cell>
          <cell r="G53">
            <v>27799</v>
          </cell>
          <cell r="H53">
            <v>82896</v>
          </cell>
        </row>
        <row r="54">
          <cell r="B54">
            <v>68073</v>
          </cell>
          <cell r="C54">
            <v>12697</v>
          </cell>
          <cell r="G54">
            <v>23741</v>
          </cell>
          <cell r="H54">
            <v>67322</v>
          </cell>
        </row>
        <row r="55">
          <cell r="B55">
            <v>59469</v>
          </cell>
          <cell r="C55">
            <v>10181</v>
          </cell>
          <cell r="G55">
            <v>18865</v>
          </cell>
          <cell r="H55">
            <v>54246</v>
          </cell>
        </row>
        <row r="56">
          <cell r="B56">
            <v>46942</v>
          </cell>
          <cell r="C56">
            <v>8128</v>
          </cell>
          <cell r="G56">
            <v>16481</v>
          </cell>
          <cell r="H56">
            <v>43406</v>
          </cell>
        </row>
        <row r="57">
          <cell r="B57">
            <v>34710</v>
          </cell>
          <cell r="C57">
            <v>8327</v>
          </cell>
          <cell r="G57">
            <v>12077</v>
          </cell>
          <cell r="H57">
            <v>33105</v>
          </cell>
        </row>
        <row r="58">
          <cell r="B58">
            <v>30797</v>
          </cell>
          <cell r="C58">
            <v>6445</v>
          </cell>
          <cell r="G58">
            <v>9022</v>
          </cell>
          <cell r="H58">
            <v>23095</v>
          </cell>
        </row>
        <row r="59">
          <cell r="B59">
            <v>19529</v>
          </cell>
          <cell r="C59">
            <v>5181</v>
          </cell>
          <cell r="G59">
            <v>6805</v>
          </cell>
          <cell r="H59">
            <v>18589</v>
          </cell>
        </row>
        <row r="60">
          <cell r="B60">
            <v>9703</v>
          </cell>
          <cell r="C60">
            <v>2672</v>
          </cell>
          <cell r="G60">
            <v>3120</v>
          </cell>
          <cell r="H60">
            <v>8506</v>
          </cell>
        </row>
        <row r="61">
          <cell r="B61">
            <v>7540</v>
          </cell>
          <cell r="C61">
            <v>2206</v>
          </cell>
          <cell r="G61">
            <v>2639</v>
          </cell>
          <cell r="H61">
            <v>8682</v>
          </cell>
        </row>
        <row r="62">
          <cell r="B62">
            <v>4677</v>
          </cell>
          <cell r="C62">
            <v>1254</v>
          </cell>
          <cell r="G62">
            <v>1167</v>
          </cell>
          <cell r="H62">
            <v>4661</v>
          </cell>
        </row>
        <row r="63">
          <cell r="B63">
            <v>3958</v>
          </cell>
          <cell r="C63">
            <v>533</v>
          </cell>
          <cell r="G63">
            <v>871</v>
          </cell>
          <cell r="H63">
            <v>1953</v>
          </cell>
        </row>
      </sheetData>
      <sheetData sheetId="12">
        <row r="11">
          <cell r="B11">
            <v>0</v>
          </cell>
          <cell r="C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G14">
            <v>0</v>
          </cell>
          <cell r="H14">
            <v>0</v>
          </cell>
        </row>
        <row r="15">
          <cell r="B15">
            <v>0</v>
          </cell>
          <cell r="C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G17">
            <v>0</v>
          </cell>
          <cell r="H17">
            <v>0</v>
          </cell>
        </row>
        <row r="18">
          <cell r="B18">
            <v>28</v>
          </cell>
          <cell r="C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  <cell r="H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  <cell r="H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  <cell r="H28">
            <v>0</v>
          </cell>
        </row>
        <row r="29">
          <cell r="B29">
            <v>17</v>
          </cell>
          <cell r="C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  <cell r="H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  <cell r="H31">
            <v>0</v>
          </cell>
        </row>
        <row r="32">
          <cell r="B32">
            <v>0</v>
          </cell>
          <cell r="C32">
            <v>0</v>
          </cell>
          <cell r="G32">
            <v>0</v>
          </cell>
          <cell r="H32">
            <v>0</v>
          </cell>
        </row>
        <row r="33">
          <cell r="B33">
            <v>0</v>
          </cell>
          <cell r="C33">
            <v>0</v>
          </cell>
          <cell r="G33">
            <v>0</v>
          </cell>
          <cell r="H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  <cell r="H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  <cell r="H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  <cell r="H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  <cell r="H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  <cell r="H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  <cell r="H39">
            <v>0</v>
          </cell>
        </row>
        <row r="40">
          <cell r="B40">
            <v>77</v>
          </cell>
          <cell r="C40">
            <v>0</v>
          </cell>
          <cell r="G40">
            <v>77</v>
          </cell>
          <cell r="H40">
            <v>77</v>
          </cell>
        </row>
        <row r="41">
          <cell r="B41">
            <v>60</v>
          </cell>
          <cell r="C41">
            <v>0</v>
          </cell>
          <cell r="G41">
            <v>338</v>
          </cell>
          <cell r="H41">
            <v>180</v>
          </cell>
        </row>
        <row r="42">
          <cell r="B42">
            <v>0</v>
          </cell>
          <cell r="C42">
            <v>0</v>
          </cell>
          <cell r="G42">
            <v>0</v>
          </cell>
          <cell r="H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  <cell r="H43">
            <v>0</v>
          </cell>
        </row>
        <row r="44">
          <cell r="B44">
            <v>963</v>
          </cell>
          <cell r="C44">
            <v>159</v>
          </cell>
          <cell r="G44">
            <v>1021</v>
          </cell>
          <cell r="H44">
            <v>1877</v>
          </cell>
        </row>
        <row r="45">
          <cell r="B45">
            <v>1934</v>
          </cell>
          <cell r="C45">
            <v>143</v>
          </cell>
          <cell r="G45">
            <v>1685</v>
          </cell>
          <cell r="H45">
            <v>2961</v>
          </cell>
        </row>
        <row r="46">
          <cell r="B46">
            <v>4476</v>
          </cell>
          <cell r="C46">
            <v>79</v>
          </cell>
          <cell r="G46">
            <v>3456</v>
          </cell>
          <cell r="H46">
            <v>6733</v>
          </cell>
        </row>
        <row r="47">
          <cell r="B47">
            <v>9456</v>
          </cell>
          <cell r="C47">
            <v>422</v>
          </cell>
          <cell r="G47">
            <v>4347</v>
          </cell>
          <cell r="H47">
            <v>9496</v>
          </cell>
        </row>
        <row r="48">
          <cell r="B48">
            <v>10375</v>
          </cell>
          <cell r="C48">
            <v>865</v>
          </cell>
          <cell r="G48">
            <v>7100</v>
          </cell>
          <cell r="H48">
            <v>14440</v>
          </cell>
        </row>
        <row r="49">
          <cell r="B49">
            <v>18640</v>
          </cell>
          <cell r="C49">
            <v>1349</v>
          </cell>
          <cell r="G49">
            <v>7312</v>
          </cell>
          <cell r="H49">
            <v>23251</v>
          </cell>
        </row>
        <row r="50">
          <cell r="B50">
            <v>21720</v>
          </cell>
          <cell r="C50">
            <v>3130</v>
          </cell>
          <cell r="G50">
            <v>9839</v>
          </cell>
          <cell r="H50">
            <v>24079</v>
          </cell>
        </row>
        <row r="51">
          <cell r="B51">
            <v>33775</v>
          </cell>
          <cell r="C51">
            <v>4318</v>
          </cell>
          <cell r="G51">
            <v>10408</v>
          </cell>
          <cell r="H51">
            <v>28927</v>
          </cell>
        </row>
        <row r="52">
          <cell r="B52">
            <v>41655</v>
          </cell>
          <cell r="C52">
            <v>4975</v>
          </cell>
          <cell r="G52">
            <v>12650</v>
          </cell>
          <cell r="H52">
            <v>30352</v>
          </cell>
        </row>
        <row r="53">
          <cell r="B53">
            <v>46591</v>
          </cell>
          <cell r="C53">
            <v>7978</v>
          </cell>
          <cell r="G53">
            <v>15373</v>
          </cell>
          <cell r="H53">
            <v>35401</v>
          </cell>
        </row>
        <row r="54">
          <cell r="B54">
            <v>57354</v>
          </cell>
          <cell r="C54">
            <v>9074</v>
          </cell>
          <cell r="G54">
            <v>15538</v>
          </cell>
          <cell r="H54">
            <v>38493</v>
          </cell>
        </row>
        <row r="55">
          <cell r="B55">
            <v>65713</v>
          </cell>
          <cell r="C55">
            <v>10446</v>
          </cell>
          <cell r="G55">
            <v>17028</v>
          </cell>
          <cell r="H55">
            <v>44130</v>
          </cell>
        </row>
        <row r="56">
          <cell r="B56">
            <v>78847</v>
          </cell>
          <cell r="C56">
            <v>11181</v>
          </cell>
          <cell r="G56">
            <v>16156</v>
          </cell>
          <cell r="H56">
            <v>51056</v>
          </cell>
        </row>
        <row r="57">
          <cell r="B57">
            <v>85847</v>
          </cell>
          <cell r="C57">
            <v>12486</v>
          </cell>
          <cell r="G57">
            <v>17682</v>
          </cell>
          <cell r="H57">
            <v>43323</v>
          </cell>
        </row>
        <row r="58">
          <cell r="B58">
            <v>92301</v>
          </cell>
          <cell r="C58">
            <v>13846</v>
          </cell>
          <cell r="G58">
            <v>371</v>
          </cell>
          <cell r="H58">
            <v>42544</v>
          </cell>
        </row>
        <row r="59">
          <cell r="B59">
            <v>0</v>
          </cell>
          <cell r="C59">
            <v>0</v>
          </cell>
          <cell r="G59">
            <v>0</v>
          </cell>
          <cell r="H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  <cell r="H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  <cell r="H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  <cell r="H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  <cell r="H63">
            <v>0</v>
          </cell>
        </row>
      </sheetData>
      <sheetData sheetId="13"/>
      <sheetData sheetId="14">
        <row r="11">
          <cell r="B11">
            <v>0</v>
          </cell>
          <cell r="C11">
            <v>0</v>
          </cell>
          <cell r="G11">
            <v>0</v>
          </cell>
          <cell r="H11">
            <v>0</v>
          </cell>
        </row>
        <row r="12">
          <cell r="B12">
            <v>0</v>
          </cell>
          <cell r="C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G14">
            <v>0</v>
          </cell>
          <cell r="H14">
            <v>0</v>
          </cell>
        </row>
        <row r="15">
          <cell r="B15">
            <v>0</v>
          </cell>
          <cell r="C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>
            <v>0</v>
          </cell>
          <cell r="G17">
            <v>0</v>
          </cell>
          <cell r="H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  <cell r="H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  <cell r="H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  <cell r="H21">
            <v>0</v>
          </cell>
        </row>
        <row r="22">
          <cell r="B22">
            <v>31</v>
          </cell>
          <cell r="C22">
            <v>0</v>
          </cell>
          <cell r="G22">
            <v>0</v>
          </cell>
          <cell r="H22">
            <v>0</v>
          </cell>
        </row>
        <row r="23">
          <cell r="B23">
            <v>117</v>
          </cell>
          <cell r="C23">
            <v>0</v>
          </cell>
          <cell r="G23">
            <v>0</v>
          </cell>
          <cell r="H23">
            <v>144</v>
          </cell>
        </row>
        <row r="24">
          <cell r="B24">
            <v>0</v>
          </cell>
          <cell r="C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  <cell r="H27">
            <v>0</v>
          </cell>
        </row>
        <row r="28">
          <cell r="B28">
            <v>35</v>
          </cell>
          <cell r="C28">
            <v>0</v>
          </cell>
          <cell r="G28">
            <v>0</v>
          </cell>
          <cell r="H28">
            <v>35</v>
          </cell>
        </row>
        <row r="29">
          <cell r="B29">
            <v>149</v>
          </cell>
          <cell r="C29">
            <v>0</v>
          </cell>
          <cell r="G29">
            <v>102</v>
          </cell>
          <cell r="H29">
            <v>447</v>
          </cell>
        </row>
        <row r="30">
          <cell r="B30">
            <v>78</v>
          </cell>
          <cell r="C30">
            <v>0</v>
          </cell>
          <cell r="G30">
            <v>35</v>
          </cell>
          <cell r="H30">
            <v>148</v>
          </cell>
        </row>
        <row r="31">
          <cell r="B31">
            <v>79</v>
          </cell>
          <cell r="C31">
            <v>55</v>
          </cell>
          <cell r="G31">
            <v>98</v>
          </cell>
          <cell r="H31">
            <v>402</v>
          </cell>
        </row>
        <row r="32">
          <cell r="B32">
            <v>111</v>
          </cell>
          <cell r="C32">
            <v>87</v>
          </cell>
          <cell r="G32">
            <v>198</v>
          </cell>
          <cell r="H32">
            <v>495</v>
          </cell>
        </row>
        <row r="33">
          <cell r="B33">
            <v>292</v>
          </cell>
          <cell r="C33">
            <v>35</v>
          </cell>
          <cell r="G33">
            <v>181</v>
          </cell>
          <cell r="H33">
            <v>648</v>
          </cell>
        </row>
        <row r="34">
          <cell r="B34">
            <v>298</v>
          </cell>
          <cell r="C34">
            <v>0</v>
          </cell>
          <cell r="G34">
            <v>112</v>
          </cell>
          <cell r="H34">
            <v>217</v>
          </cell>
        </row>
        <row r="35">
          <cell r="B35">
            <v>432</v>
          </cell>
          <cell r="C35">
            <v>0</v>
          </cell>
          <cell r="G35">
            <v>75</v>
          </cell>
          <cell r="H35">
            <v>626</v>
          </cell>
        </row>
        <row r="36">
          <cell r="B36">
            <v>353</v>
          </cell>
          <cell r="C36">
            <v>0</v>
          </cell>
          <cell r="G36">
            <v>269</v>
          </cell>
          <cell r="H36">
            <v>776</v>
          </cell>
        </row>
        <row r="37">
          <cell r="B37">
            <v>602</v>
          </cell>
          <cell r="C37">
            <v>0</v>
          </cell>
          <cell r="G37">
            <v>338</v>
          </cell>
          <cell r="H37">
            <v>995</v>
          </cell>
        </row>
        <row r="38">
          <cell r="B38">
            <v>366</v>
          </cell>
          <cell r="C38">
            <v>120</v>
          </cell>
          <cell r="G38">
            <v>272</v>
          </cell>
          <cell r="H38">
            <v>897</v>
          </cell>
        </row>
        <row r="39">
          <cell r="B39">
            <v>169</v>
          </cell>
          <cell r="C39">
            <v>80</v>
          </cell>
          <cell r="G39">
            <v>132</v>
          </cell>
          <cell r="H39">
            <v>396</v>
          </cell>
        </row>
        <row r="40">
          <cell r="B40">
            <v>441</v>
          </cell>
          <cell r="C40">
            <v>76</v>
          </cell>
          <cell r="G40">
            <v>303</v>
          </cell>
          <cell r="H40">
            <v>935</v>
          </cell>
        </row>
        <row r="41">
          <cell r="B41">
            <v>410</v>
          </cell>
          <cell r="C41">
            <v>179</v>
          </cell>
          <cell r="G41">
            <v>404</v>
          </cell>
          <cell r="H41">
            <v>1157</v>
          </cell>
        </row>
        <row r="42">
          <cell r="B42">
            <v>972</v>
          </cell>
          <cell r="C42">
            <v>200</v>
          </cell>
          <cell r="G42">
            <v>473</v>
          </cell>
          <cell r="H42">
            <v>1190</v>
          </cell>
        </row>
        <row r="43">
          <cell r="B43">
            <v>895</v>
          </cell>
          <cell r="C43">
            <v>100</v>
          </cell>
          <cell r="G43">
            <v>356</v>
          </cell>
          <cell r="H43">
            <v>1206</v>
          </cell>
        </row>
        <row r="44">
          <cell r="B44">
            <v>1183</v>
          </cell>
          <cell r="C44">
            <v>344</v>
          </cell>
          <cell r="G44">
            <v>732</v>
          </cell>
          <cell r="H44">
            <v>2207</v>
          </cell>
        </row>
        <row r="45">
          <cell r="B45">
            <v>814</v>
          </cell>
          <cell r="C45">
            <v>200</v>
          </cell>
          <cell r="G45">
            <v>543</v>
          </cell>
          <cell r="H45">
            <v>1645</v>
          </cell>
        </row>
        <row r="46">
          <cell r="B46">
            <v>1105</v>
          </cell>
          <cell r="C46">
            <v>117</v>
          </cell>
          <cell r="G46">
            <v>689</v>
          </cell>
          <cell r="H46">
            <v>1332</v>
          </cell>
        </row>
        <row r="47">
          <cell r="B47">
            <v>2023</v>
          </cell>
          <cell r="C47">
            <v>538</v>
          </cell>
          <cell r="G47">
            <v>761</v>
          </cell>
          <cell r="H47">
            <v>3116</v>
          </cell>
        </row>
        <row r="48">
          <cell r="B48">
            <v>2713</v>
          </cell>
          <cell r="C48">
            <v>169</v>
          </cell>
          <cell r="G48">
            <v>1397</v>
          </cell>
          <cell r="H48">
            <v>4411</v>
          </cell>
        </row>
        <row r="49">
          <cell r="B49">
            <v>2072</v>
          </cell>
          <cell r="C49">
            <v>254</v>
          </cell>
          <cell r="G49">
            <v>826</v>
          </cell>
          <cell r="H49">
            <v>2736</v>
          </cell>
        </row>
        <row r="50">
          <cell r="B50">
            <v>2816</v>
          </cell>
          <cell r="C50">
            <v>231</v>
          </cell>
          <cell r="G50">
            <v>1043</v>
          </cell>
          <cell r="H50">
            <v>3363</v>
          </cell>
        </row>
        <row r="51">
          <cell r="B51">
            <v>3440</v>
          </cell>
          <cell r="C51">
            <v>286</v>
          </cell>
          <cell r="G51">
            <v>1557</v>
          </cell>
          <cell r="H51">
            <v>4501</v>
          </cell>
        </row>
        <row r="52">
          <cell r="B52">
            <v>3597</v>
          </cell>
          <cell r="C52">
            <v>669</v>
          </cell>
          <cell r="G52">
            <v>2219</v>
          </cell>
          <cell r="H52">
            <v>4388</v>
          </cell>
        </row>
        <row r="53">
          <cell r="B53">
            <v>3856</v>
          </cell>
          <cell r="C53">
            <v>488</v>
          </cell>
          <cell r="G53">
            <v>1292</v>
          </cell>
          <cell r="H53">
            <v>4422</v>
          </cell>
        </row>
        <row r="54">
          <cell r="B54">
            <v>3579</v>
          </cell>
          <cell r="C54">
            <v>515</v>
          </cell>
          <cell r="G54">
            <v>1784</v>
          </cell>
          <cell r="H54">
            <v>4866</v>
          </cell>
        </row>
        <row r="55">
          <cell r="B55">
            <v>4425</v>
          </cell>
          <cell r="C55">
            <v>648</v>
          </cell>
          <cell r="G55">
            <v>2338</v>
          </cell>
          <cell r="H55">
            <v>5343</v>
          </cell>
        </row>
        <row r="56">
          <cell r="B56">
            <v>4128</v>
          </cell>
          <cell r="C56">
            <v>776</v>
          </cell>
          <cell r="G56">
            <v>1996</v>
          </cell>
          <cell r="H56">
            <v>4945</v>
          </cell>
        </row>
        <row r="57">
          <cell r="B57">
            <v>4716</v>
          </cell>
          <cell r="C57">
            <v>533</v>
          </cell>
          <cell r="G57">
            <v>1602</v>
          </cell>
          <cell r="H57">
            <v>3860</v>
          </cell>
        </row>
        <row r="58">
          <cell r="B58">
            <v>3841</v>
          </cell>
          <cell r="C58">
            <v>617</v>
          </cell>
          <cell r="G58">
            <v>1595</v>
          </cell>
          <cell r="H58">
            <v>5014</v>
          </cell>
        </row>
        <row r="59">
          <cell r="B59">
            <v>0</v>
          </cell>
          <cell r="C59">
            <v>0</v>
          </cell>
          <cell r="G59">
            <v>0</v>
          </cell>
          <cell r="H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  <cell r="H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  <cell r="H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  <cell r="H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  <cell r="H63">
            <v>0</v>
          </cell>
        </row>
      </sheetData>
      <sheetData sheetId="15"/>
      <sheetData sheetId="16">
        <row r="8">
          <cell r="D8">
            <v>76354500</v>
          </cell>
          <cell r="F8">
            <v>10025250</v>
          </cell>
        </row>
        <row r="9">
          <cell r="D9">
            <v>58574000</v>
          </cell>
          <cell r="F9">
            <v>9204000</v>
          </cell>
        </row>
        <row r="10">
          <cell r="H10">
            <v>38215500</v>
          </cell>
        </row>
        <row r="11">
          <cell r="H11">
            <v>35862500</v>
          </cell>
        </row>
        <row r="12">
          <cell r="H12">
            <v>34246000</v>
          </cell>
        </row>
        <row r="13">
          <cell r="H13">
            <v>34420000</v>
          </cell>
        </row>
        <row r="14">
          <cell r="H14">
            <v>33078000</v>
          </cell>
        </row>
        <row r="15">
          <cell r="H15">
            <v>28087000</v>
          </cell>
        </row>
        <row r="16">
          <cell r="H16">
            <v>21217000</v>
          </cell>
        </row>
        <row r="17">
          <cell r="H17">
            <v>20258500</v>
          </cell>
        </row>
        <row r="18">
          <cell r="H18">
            <v>19822750</v>
          </cell>
        </row>
        <row r="19">
          <cell r="H19">
            <v>17056750</v>
          </cell>
        </row>
        <row r="20">
          <cell r="H20">
            <v>14011250</v>
          </cell>
        </row>
        <row r="21">
          <cell r="H21">
            <v>11794750</v>
          </cell>
        </row>
        <row r="22">
          <cell r="H22">
            <v>10316000</v>
          </cell>
        </row>
        <row r="23">
          <cell r="H23">
            <v>10084750</v>
          </cell>
        </row>
        <row r="24">
          <cell r="H24">
            <v>8051750</v>
          </cell>
        </row>
        <row r="25">
          <cell r="H25">
            <v>8012250</v>
          </cell>
        </row>
        <row r="26">
          <cell r="H26">
            <v>7084500</v>
          </cell>
        </row>
        <row r="27">
          <cell r="H27">
            <v>5698500</v>
          </cell>
        </row>
        <row r="28">
          <cell r="H28">
            <v>4501250</v>
          </cell>
        </row>
        <row r="29">
          <cell r="H29">
            <v>4127500</v>
          </cell>
        </row>
        <row r="30">
          <cell r="H30">
            <v>3589750</v>
          </cell>
        </row>
        <row r="31">
          <cell r="H31">
            <v>2902000</v>
          </cell>
        </row>
        <row r="32">
          <cell r="H32">
            <v>2606750</v>
          </cell>
        </row>
        <row r="33">
          <cell r="H33">
            <v>2110000</v>
          </cell>
        </row>
        <row r="34">
          <cell r="H34">
            <v>1584000</v>
          </cell>
        </row>
        <row r="35">
          <cell r="H35">
            <v>1244000</v>
          </cell>
        </row>
        <row r="36">
          <cell r="H36">
            <v>899500</v>
          </cell>
        </row>
        <row r="37">
          <cell r="H37">
            <v>739750</v>
          </cell>
        </row>
        <row r="38">
          <cell r="H38">
            <v>467000</v>
          </cell>
        </row>
        <row r="39">
          <cell r="H39">
            <v>372000</v>
          </cell>
        </row>
        <row r="40">
          <cell r="H40">
            <v>259500</v>
          </cell>
        </row>
        <row r="41">
          <cell r="H41">
            <v>124500</v>
          </cell>
        </row>
        <row r="42">
          <cell r="H42">
            <v>54000</v>
          </cell>
        </row>
        <row r="43">
          <cell r="H43">
            <v>117500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 Summary"/>
      <sheetName val="Inc claims summary"/>
      <sheetName val="Active Basic Life"/>
      <sheetName val="Active Supp Life"/>
      <sheetName val="Active Addl Life"/>
      <sheetName val="Active Waiver"/>
      <sheetName val="Act Basic Conv"/>
      <sheetName val="Act Supp Conv"/>
      <sheetName val="Active Basic AD&amp;D"/>
      <sheetName val="Active Supp AD&amp;D"/>
      <sheetName val="Active Addl AD&amp;D"/>
      <sheetName val="Spouse-Dependent"/>
      <sheetName val="Sp-Dep Conv"/>
      <sheetName val="Pre-65 Retiree Basic Life"/>
      <sheetName val="Pre-65 Retiree Supp Life"/>
      <sheetName val="Pre-65 Retiree Addl Life"/>
      <sheetName val="Pre-65 Retiree Basic AD&amp;D"/>
      <sheetName val="Pre-65 Retiree Supp AD&amp;D"/>
      <sheetName val="Pre-65 Retiree Addl AD&amp;D"/>
      <sheetName val="Post Retiree Life"/>
      <sheetName val=" cause code categori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H13">
            <v>434000</v>
          </cell>
        </row>
      </sheetData>
      <sheetData sheetId="7">
        <row r="12">
          <cell r="H12">
            <v>1000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4B73-60DE-4EE9-B381-14D6A3E10441}">
  <sheetPr>
    <pageSetUpPr fitToPage="1"/>
  </sheetPr>
  <dimension ref="A1:B95"/>
  <sheetViews>
    <sheetView tabSelected="1" workbookViewId="0"/>
  </sheetViews>
  <sheetFormatPr defaultRowHeight="14.5" x14ac:dyDescent="0.35"/>
  <cols>
    <col min="1" max="1" width="36.1796875" customWidth="1"/>
    <col min="2" max="2" width="64.54296875" customWidth="1"/>
  </cols>
  <sheetData>
    <row r="1" spans="1:2" s="121" customFormat="1" ht="15.5" x14ac:dyDescent="0.35">
      <c r="A1" s="120" t="s">
        <v>287</v>
      </c>
    </row>
    <row r="2" spans="1:2" x14ac:dyDescent="0.35">
      <c r="A2" s="122" t="s">
        <v>288</v>
      </c>
    </row>
    <row r="3" spans="1:2" x14ac:dyDescent="0.35">
      <c r="A3" s="122"/>
    </row>
    <row r="4" spans="1:2" x14ac:dyDescent="0.35">
      <c r="A4" s="123" t="s">
        <v>289</v>
      </c>
    </row>
    <row r="6" spans="1:2" x14ac:dyDescent="0.35">
      <c r="A6" s="111" t="s">
        <v>189</v>
      </c>
    </row>
    <row r="7" spans="1:2" ht="15" thickBot="1" x14ac:dyDescent="0.4">
      <c r="A7" s="111" t="s">
        <v>278</v>
      </c>
    </row>
    <row r="8" spans="1:2" ht="15" thickBot="1" x14ac:dyDescent="0.4">
      <c r="A8" s="112" t="s">
        <v>190</v>
      </c>
      <c r="B8" s="113" t="s">
        <v>191</v>
      </c>
    </row>
    <row r="9" spans="1:2" ht="28.5" customHeight="1" thickBot="1" x14ac:dyDescent="0.4">
      <c r="A9" s="114" t="s">
        <v>279</v>
      </c>
      <c r="B9" s="115" t="s">
        <v>192</v>
      </c>
    </row>
    <row r="10" spans="1:2" ht="36" customHeight="1" thickBot="1" x14ac:dyDescent="0.4">
      <c r="A10" s="114" t="s">
        <v>193</v>
      </c>
      <c r="B10" s="115" t="s">
        <v>194</v>
      </c>
    </row>
    <row r="11" spans="1:2" ht="43.5" customHeight="1" thickBot="1" x14ac:dyDescent="0.4">
      <c r="A11" s="114" t="s">
        <v>195</v>
      </c>
      <c r="B11" s="115" t="s">
        <v>196</v>
      </c>
    </row>
    <row r="12" spans="1:2" ht="27" customHeight="1" thickBot="1" x14ac:dyDescent="0.4">
      <c r="A12" s="114" t="s">
        <v>197</v>
      </c>
      <c r="B12" s="115" t="s">
        <v>198</v>
      </c>
    </row>
    <row r="13" spans="1:2" ht="45" customHeight="1" thickBot="1" x14ac:dyDescent="0.4">
      <c r="A13" s="114" t="s">
        <v>199</v>
      </c>
      <c r="B13" s="115" t="s">
        <v>200</v>
      </c>
    </row>
    <row r="14" spans="1:2" ht="51" customHeight="1" thickBot="1" x14ac:dyDescent="0.4">
      <c r="A14" s="114" t="s">
        <v>201</v>
      </c>
      <c r="B14" s="115" t="s">
        <v>202</v>
      </c>
    </row>
    <row r="15" spans="1:2" ht="51" customHeight="1" thickBot="1" x14ac:dyDescent="0.4">
      <c r="A15" s="114" t="s">
        <v>203</v>
      </c>
      <c r="B15" s="115" t="s">
        <v>204</v>
      </c>
    </row>
    <row r="16" spans="1:2" ht="39" customHeight="1" thickBot="1" x14ac:dyDescent="0.4">
      <c r="A16" s="114" t="s">
        <v>205</v>
      </c>
      <c r="B16" s="115" t="s">
        <v>206</v>
      </c>
    </row>
    <row r="17" spans="1:2" ht="33.75" customHeight="1" thickBot="1" x14ac:dyDescent="0.4">
      <c r="A17" s="114" t="s">
        <v>207</v>
      </c>
      <c r="B17" s="115" t="s">
        <v>208</v>
      </c>
    </row>
    <row r="18" spans="1:2" ht="34.5" customHeight="1" thickBot="1" x14ac:dyDescent="0.4">
      <c r="A18" s="114" t="s">
        <v>209</v>
      </c>
      <c r="B18" s="115" t="s">
        <v>210</v>
      </c>
    </row>
    <row r="19" spans="1:2" ht="35.25" customHeight="1" thickBot="1" x14ac:dyDescent="0.4">
      <c r="A19" s="114" t="s">
        <v>211</v>
      </c>
      <c r="B19" s="115" t="s">
        <v>212</v>
      </c>
    </row>
    <row r="20" spans="1:2" ht="36.75" customHeight="1" thickBot="1" x14ac:dyDescent="0.4">
      <c r="A20" s="114" t="s">
        <v>213</v>
      </c>
      <c r="B20" s="115" t="s">
        <v>214</v>
      </c>
    </row>
    <row r="21" spans="1:2" ht="36" customHeight="1" thickBot="1" x14ac:dyDescent="0.4">
      <c r="A21" s="114" t="s">
        <v>215</v>
      </c>
      <c r="B21" s="115" t="s">
        <v>216</v>
      </c>
    </row>
    <row r="22" spans="1:2" ht="36" customHeight="1" thickBot="1" x14ac:dyDescent="0.4">
      <c r="A22" s="114" t="s">
        <v>217</v>
      </c>
      <c r="B22" s="115" t="s">
        <v>218</v>
      </c>
    </row>
    <row r="23" spans="1:2" ht="30" customHeight="1" thickBot="1" x14ac:dyDescent="0.4">
      <c r="A23" s="114" t="s">
        <v>219</v>
      </c>
      <c r="B23" s="115" t="s">
        <v>220</v>
      </c>
    </row>
    <row r="24" spans="1:2" ht="31.5" customHeight="1" thickBot="1" x14ac:dyDescent="0.4">
      <c r="A24" s="114" t="s">
        <v>221</v>
      </c>
      <c r="B24" s="115" t="s">
        <v>222</v>
      </c>
    </row>
    <row r="25" spans="1:2" ht="39.75" customHeight="1" thickBot="1" x14ac:dyDescent="0.4">
      <c r="A25" s="114" t="s">
        <v>223</v>
      </c>
      <c r="B25" s="115" t="s">
        <v>224</v>
      </c>
    </row>
    <row r="26" spans="1:2" ht="41.25" customHeight="1" thickBot="1" x14ac:dyDescent="0.4">
      <c r="A26" s="114" t="s">
        <v>225</v>
      </c>
      <c r="B26" s="115" t="s">
        <v>226</v>
      </c>
    </row>
    <row r="27" spans="1:2" ht="45.75" customHeight="1" thickBot="1" x14ac:dyDescent="0.4">
      <c r="A27" s="114" t="s">
        <v>227</v>
      </c>
      <c r="B27" s="115" t="s">
        <v>228</v>
      </c>
    </row>
    <row r="28" spans="1:2" ht="46.5" customHeight="1" thickBot="1" x14ac:dyDescent="0.4">
      <c r="A28" s="114" t="s">
        <v>229</v>
      </c>
      <c r="B28" s="115" t="s">
        <v>230</v>
      </c>
    </row>
    <row r="29" spans="1:2" ht="24" customHeight="1" x14ac:dyDescent="0.35">
      <c r="A29" s="118"/>
      <c r="B29" s="119"/>
    </row>
    <row r="30" spans="1:2" ht="15" thickBot="1" x14ac:dyDescent="0.4">
      <c r="A30" s="111" t="s">
        <v>280</v>
      </c>
    </row>
    <row r="31" spans="1:2" ht="15" thickBot="1" x14ac:dyDescent="0.4">
      <c r="A31" s="117" t="s">
        <v>190</v>
      </c>
      <c r="B31" s="113" t="s">
        <v>191</v>
      </c>
    </row>
    <row r="32" spans="1:2" ht="30" customHeight="1" thickBot="1" x14ac:dyDescent="0.4">
      <c r="A32" s="114" t="s">
        <v>231</v>
      </c>
      <c r="B32" s="115" t="s">
        <v>232</v>
      </c>
    </row>
    <row r="33" spans="1:2" x14ac:dyDescent="0.35">
      <c r="A33" s="116"/>
    </row>
    <row r="34" spans="1:2" ht="15" thickBot="1" x14ac:dyDescent="0.4">
      <c r="A34" s="111" t="s">
        <v>281</v>
      </c>
    </row>
    <row r="35" spans="1:2" ht="15" thickBot="1" x14ac:dyDescent="0.4">
      <c r="A35" s="117" t="s">
        <v>190</v>
      </c>
      <c r="B35" s="113" t="s">
        <v>191</v>
      </c>
    </row>
    <row r="36" spans="1:2" ht="32.25" customHeight="1" thickBot="1" x14ac:dyDescent="0.4">
      <c r="A36" s="114" t="s">
        <v>233</v>
      </c>
      <c r="B36" s="115" t="s">
        <v>234</v>
      </c>
    </row>
    <row r="37" spans="1:2" x14ac:dyDescent="0.35">
      <c r="A37" s="116"/>
    </row>
    <row r="38" spans="1:2" ht="15" thickBot="1" x14ac:dyDescent="0.4">
      <c r="A38" s="111" t="s">
        <v>282</v>
      </c>
    </row>
    <row r="39" spans="1:2" ht="15" thickBot="1" x14ac:dyDescent="0.4">
      <c r="A39" s="117" t="s">
        <v>190</v>
      </c>
      <c r="B39" s="113" t="s">
        <v>191</v>
      </c>
    </row>
    <row r="40" spans="1:2" ht="33.75" customHeight="1" thickBot="1" x14ac:dyDescent="0.4">
      <c r="A40" s="114" t="s">
        <v>235</v>
      </c>
      <c r="B40" s="115" t="s">
        <v>236</v>
      </c>
    </row>
    <row r="41" spans="1:2" ht="30" customHeight="1" thickBot="1" x14ac:dyDescent="0.4">
      <c r="A41" s="114" t="s">
        <v>237</v>
      </c>
      <c r="B41" s="115" t="s">
        <v>238</v>
      </c>
    </row>
    <row r="42" spans="1:2" ht="28.5" customHeight="1" thickBot="1" x14ac:dyDescent="0.4">
      <c r="A42" s="114" t="s">
        <v>239</v>
      </c>
      <c r="B42" s="115" t="s">
        <v>240</v>
      </c>
    </row>
    <row r="43" spans="1:2" x14ac:dyDescent="0.35">
      <c r="A43" s="116"/>
    </row>
    <row r="44" spans="1:2" x14ac:dyDescent="0.35">
      <c r="A44" s="111"/>
    </row>
    <row r="45" spans="1:2" x14ac:dyDescent="0.35">
      <c r="A45" s="111" t="s">
        <v>241</v>
      </c>
    </row>
    <row r="46" spans="1:2" ht="15" thickBot="1" x14ac:dyDescent="0.4">
      <c r="A46" s="111" t="s">
        <v>283</v>
      </c>
    </row>
    <row r="47" spans="1:2" ht="15" thickBot="1" x14ac:dyDescent="0.4">
      <c r="A47" s="117" t="s">
        <v>190</v>
      </c>
      <c r="B47" s="113" t="s">
        <v>191</v>
      </c>
    </row>
    <row r="48" spans="1:2" ht="44.25" customHeight="1" thickBot="1" x14ac:dyDescent="0.4">
      <c r="A48" s="114" t="s">
        <v>242</v>
      </c>
      <c r="B48" s="115" t="s">
        <v>243</v>
      </c>
    </row>
    <row r="49" spans="1:2" ht="39.75" customHeight="1" thickBot="1" x14ac:dyDescent="0.4">
      <c r="A49" s="114" t="s">
        <v>244</v>
      </c>
      <c r="B49" s="115" t="s">
        <v>243</v>
      </c>
    </row>
    <row r="50" spans="1:2" ht="35.25" customHeight="1" thickBot="1" x14ac:dyDescent="0.4">
      <c r="A50" s="114" t="s">
        <v>193</v>
      </c>
      <c r="B50" s="115" t="s">
        <v>245</v>
      </c>
    </row>
    <row r="51" spans="1:2" ht="31.5" customHeight="1" thickBot="1" x14ac:dyDescent="0.4">
      <c r="A51" s="114" t="s">
        <v>246</v>
      </c>
      <c r="B51" s="115" t="s">
        <v>247</v>
      </c>
    </row>
    <row r="52" spans="1:2" ht="41.25" customHeight="1" thickBot="1" x14ac:dyDescent="0.4">
      <c r="A52" s="114" t="s">
        <v>248</v>
      </c>
      <c r="B52" s="115" t="s">
        <v>249</v>
      </c>
    </row>
    <row r="53" spans="1:2" ht="44.25" customHeight="1" thickBot="1" x14ac:dyDescent="0.4">
      <c r="A53" s="114" t="s">
        <v>250</v>
      </c>
      <c r="B53" s="115" t="s">
        <v>249</v>
      </c>
    </row>
    <row r="54" spans="1:2" ht="44.25" customHeight="1" thickBot="1" x14ac:dyDescent="0.4">
      <c r="A54" s="114" t="s">
        <v>251</v>
      </c>
      <c r="B54" s="115" t="s">
        <v>252</v>
      </c>
    </row>
    <row r="55" spans="1:2" ht="34.5" customHeight="1" thickBot="1" x14ac:dyDescent="0.4">
      <c r="A55" s="114" t="s">
        <v>253</v>
      </c>
      <c r="B55" s="115" t="s">
        <v>254</v>
      </c>
    </row>
    <row r="56" spans="1:2" ht="31.5" customHeight="1" thickBot="1" x14ac:dyDescent="0.4">
      <c r="A56" s="114" t="s">
        <v>255</v>
      </c>
      <c r="B56" s="115" t="s">
        <v>256</v>
      </c>
    </row>
    <row r="57" spans="1:2" ht="32.25" customHeight="1" thickBot="1" x14ac:dyDescent="0.4">
      <c r="A57" s="114" t="s">
        <v>257</v>
      </c>
      <c r="B57" s="115" t="s">
        <v>258</v>
      </c>
    </row>
    <row r="58" spans="1:2" ht="39" customHeight="1" thickBot="1" x14ac:dyDescent="0.4">
      <c r="A58" s="114" t="s">
        <v>259</v>
      </c>
      <c r="B58" s="115" t="s">
        <v>208</v>
      </c>
    </row>
    <row r="59" spans="1:2" ht="45.75" customHeight="1" thickBot="1" x14ac:dyDescent="0.4">
      <c r="A59" s="114" t="s">
        <v>260</v>
      </c>
      <c r="B59" s="115" t="s">
        <v>208</v>
      </c>
    </row>
    <row r="60" spans="1:2" ht="36" customHeight="1" thickBot="1" x14ac:dyDescent="0.4">
      <c r="A60" s="114" t="s">
        <v>209</v>
      </c>
      <c r="B60" s="115" t="s">
        <v>210</v>
      </c>
    </row>
    <row r="61" spans="1:2" ht="36.75" customHeight="1" thickBot="1" x14ac:dyDescent="0.4">
      <c r="A61" s="114" t="s">
        <v>211</v>
      </c>
      <c r="B61" s="115" t="s">
        <v>212</v>
      </c>
    </row>
    <row r="62" spans="1:2" ht="35.25" customHeight="1" thickBot="1" x14ac:dyDescent="0.4">
      <c r="A62" s="114" t="s">
        <v>261</v>
      </c>
      <c r="B62" s="115" t="s">
        <v>262</v>
      </c>
    </row>
    <row r="63" spans="1:2" ht="41.25" customHeight="1" thickBot="1" x14ac:dyDescent="0.4">
      <c r="A63" s="114" t="s">
        <v>263</v>
      </c>
      <c r="B63" s="115" t="s">
        <v>216</v>
      </c>
    </row>
    <row r="64" spans="1:2" ht="39" customHeight="1" thickBot="1" x14ac:dyDescent="0.4">
      <c r="A64" s="114" t="s">
        <v>264</v>
      </c>
      <c r="B64" s="115" t="s">
        <v>216</v>
      </c>
    </row>
    <row r="65" spans="1:2" ht="31.5" customHeight="1" thickBot="1" x14ac:dyDescent="0.4">
      <c r="A65" s="114" t="s">
        <v>217</v>
      </c>
      <c r="B65" s="115" t="s">
        <v>218</v>
      </c>
    </row>
    <row r="66" spans="1:2" ht="30.75" customHeight="1" thickBot="1" x14ac:dyDescent="0.4">
      <c r="A66" s="114" t="s">
        <v>219</v>
      </c>
      <c r="B66" s="115" t="s">
        <v>220</v>
      </c>
    </row>
    <row r="67" spans="1:2" ht="33.75" customHeight="1" thickBot="1" x14ac:dyDescent="0.4">
      <c r="A67" s="114" t="s">
        <v>221</v>
      </c>
      <c r="B67" s="115" t="s">
        <v>265</v>
      </c>
    </row>
    <row r="68" spans="1:2" ht="42.75" customHeight="1" thickBot="1" x14ac:dyDescent="0.4">
      <c r="A68" s="114" t="s">
        <v>266</v>
      </c>
      <c r="B68" s="115" t="s">
        <v>267</v>
      </c>
    </row>
    <row r="69" spans="1:2" ht="48.75" customHeight="1" thickBot="1" x14ac:dyDescent="0.4">
      <c r="A69" s="114" t="s">
        <v>268</v>
      </c>
      <c r="B69" s="115" t="s">
        <v>267</v>
      </c>
    </row>
    <row r="70" spans="1:2" ht="40.5" customHeight="1" thickBot="1" x14ac:dyDescent="0.4">
      <c r="A70" s="114" t="s">
        <v>269</v>
      </c>
      <c r="B70" s="115" t="s">
        <v>270</v>
      </c>
    </row>
    <row r="71" spans="1:2" ht="35.25" customHeight="1" thickBot="1" x14ac:dyDescent="0.4">
      <c r="A71" s="114" t="s">
        <v>271</v>
      </c>
      <c r="B71" s="115" t="s">
        <v>272</v>
      </c>
    </row>
    <row r="72" spans="1:2" ht="33" customHeight="1" thickBot="1" x14ac:dyDescent="0.4">
      <c r="A72" s="114" t="s">
        <v>273</v>
      </c>
      <c r="B72" s="115" t="s">
        <v>274</v>
      </c>
    </row>
    <row r="73" spans="1:2" ht="39" customHeight="1" thickBot="1" x14ac:dyDescent="0.4">
      <c r="A73" s="114" t="s">
        <v>229</v>
      </c>
      <c r="B73" s="115" t="s">
        <v>275</v>
      </c>
    </row>
    <row r="74" spans="1:2" x14ac:dyDescent="0.35">
      <c r="A74" s="116"/>
    </row>
    <row r="75" spans="1:2" ht="15" thickBot="1" x14ac:dyDescent="0.4">
      <c r="A75" s="111" t="s">
        <v>284</v>
      </c>
    </row>
    <row r="76" spans="1:2" ht="15" thickBot="1" x14ac:dyDescent="0.4">
      <c r="A76" s="117" t="s">
        <v>190</v>
      </c>
      <c r="B76" s="113" t="s">
        <v>191</v>
      </c>
    </row>
    <row r="77" spans="1:2" ht="28.5" customHeight="1" thickBot="1" x14ac:dyDescent="0.4">
      <c r="A77" s="114" t="s">
        <v>231</v>
      </c>
      <c r="B77" s="115" t="s">
        <v>232</v>
      </c>
    </row>
    <row r="78" spans="1:2" x14ac:dyDescent="0.35">
      <c r="A78" s="116"/>
    </row>
    <row r="79" spans="1:2" ht="15" thickBot="1" x14ac:dyDescent="0.4">
      <c r="A79" s="111" t="s">
        <v>285</v>
      </c>
    </row>
    <row r="80" spans="1:2" ht="15" thickBot="1" x14ac:dyDescent="0.4">
      <c r="A80" s="117" t="s">
        <v>190</v>
      </c>
      <c r="B80" s="113" t="s">
        <v>191</v>
      </c>
    </row>
    <row r="81" spans="1:2" ht="28.5" customHeight="1" thickBot="1" x14ac:dyDescent="0.4">
      <c r="A81" s="114" t="s">
        <v>233</v>
      </c>
      <c r="B81" s="115" t="s">
        <v>234</v>
      </c>
    </row>
    <row r="82" spans="1:2" x14ac:dyDescent="0.35">
      <c r="A82" s="116"/>
    </row>
    <row r="83" spans="1:2" ht="15" thickBot="1" x14ac:dyDescent="0.4">
      <c r="A83" s="111" t="s">
        <v>286</v>
      </c>
    </row>
    <row r="84" spans="1:2" ht="15" thickBot="1" x14ac:dyDescent="0.4">
      <c r="A84" s="117" t="s">
        <v>190</v>
      </c>
      <c r="B84" s="113" t="s">
        <v>191</v>
      </c>
    </row>
    <row r="85" spans="1:2" ht="20.25" customHeight="1" thickBot="1" x14ac:dyDescent="0.4">
      <c r="A85" s="114" t="s">
        <v>276</v>
      </c>
      <c r="B85" s="115" t="s">
        <v>236</v>
      </c>
    </row>
    <row r="86" spans="1:2" ht="27" customHeight="1" thickBot="1" x14ac:dyDescent="0.4">
      <c r="A86" s="114" t="s">
        <v>277</v>
      </c>
      <c r="B86" s="115" t="s">
        <v>236</v>
      </c>
    </row>
    <row r="87" spans="1:2" ht="30" customHeight="1" thickBot="1" x14ac:dyDescent="0.4">
      <c r="A87" s="114" t="s">
        <v>237</v>
      </c>
      <c r="B87" s="115" t="s">
        <v>238</v>
      </c>
    </row>
    <row r="88" spans="1:2" ht="30" customHeight="1" thickBot="1" x14ac:dyDescent="0.4">
      <c r="A88" s="114" t="s">
        <v>239</v>
      </c>
      <c r="B88" s="115" t="s">
        <v>240</v>
      </c>
    </row>
    <row r="89" spans="1:2" ht="21.5" customHeight="1" x14ac:dyDescent="0.35">
      <c r="A89" s="118"/>
      <c r="B89" s="119"/>
    </row>
    <row r="90" spans="1:2" ht="19.5" customHeight="1" thickBot="1" x14ac:dyDescent="0.4">
      <c r="A90" s="111" t="s">
        <v>290</v>
      </c>
    </row>
    <row r="91" spans="1:2" ht="30" customHeight="1" thickBot="1" x14ac:dyDescent="0.4">
      <c r="A91" s="117" t="s">
        <v>190</v>
      </c>
      <c r="B91" s="113" t="s">
        <v>191</v>
      </c>
    </row>
    <row r="92" spans="1:2" ht="30" customHeight="1" thickBot="1" x14ac:dyDescent="0.4">
      <c r="A92" s="114" t="s">
        <v>291</v>
      </c>
      <c r="B92" s="115" t="s">
        <v>292</v>
      </c>
    </row>
    <row r="93" spans="1:2" ht="30" customHeight="1" thickBot="1" x14ac:dyDescent="0.4">
      <c r="A93" s="125" t="s">
        <v>293</v>
      </c>
      <c r="B93" s="115" t="s">
        <v>294</v>
      </c>
    </row>
    <row r="94" spans="1:2" ht="30" customHeight="1" thickBot="1" x14ac:dyDescent="0.4">
      <c r="A94" s="114" t="s">
        <v>295</v>
      </c>
      <c r="B94" s="115" t="s">
        <v>296</v>
      </c>
    </row>
    <row r="95" spans="1:2" ht="26" thickBot="1" x14ac:dyDescent="0.4">
      <c r="A95" s="114" t="s">
        <v>297</v>
      </c>
      <c r="B95" s="115" t="s">
        <v>298</v>
      </c>
    </row>
  </sheetData>
  <pageMargins left="0.7" right="0.7" top="0.75" bottom="0.75" header="0.3" footer="0.3"/>
  <pageSetup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4"/>
  <sheetViews>
    <sheetView zoomScale="80" zoomScaleNormal="80" workbookViewId="0">
      <selection activeCell="J6" sqref="J6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7" width="3.7265625" style="13" customWidth="1"/>
    <col min="8" max="8" width="3" style="13" customWidth="1"/>
    <col min="9" max="16384" width="9.1796875" style="13"/>
  </cols>
  <sheetData>
    <row r="1" spans="1:10" ht="30" customHeight="1" x14ac:dyDescent="0.5">
      <c r="A1" s="15" t="s">
        <v>0</v>
      </c>
      <c r="B1" s="15" t="s">
        <v>1</v>
      </c>
    </row>
    <row r="3" spans="1:10" x14ac:dyDescent="0.35">
      <c r="B3" s="16" t="s">
        <v>82</v>
      </c>
      <c r="C3" s="16" t="s">
        <v>83</v>
      </c>
    </row>
    <row r="5" spans="1:10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0" ht="15" customHeight="1" x14ac:dyDescent="0.35">
      <c r="C6" s="126"/>
      <c r="D6" s="92" t="s">
        <v>6</v>
      </c>
      <c r="E6" s="126"/>
      <c r="F6" s="92" t="s">
        <v>6</v>
      </c>
      <c r="I6" s="13" t="s">
        <v>56</v>
      </c>
      <c r="J6" s="68" t="s">
        <v>188</v>
      </c>
    </row>
    <row r="7" spans="1:10" x14ac:dyDescent="0.35">
      <c r="C7" s="93">
        <v>17</v>
      </c>
      <c r="D7" s="67">
        <f>'[1]State Disabled (A)'!C11</f>
        <v>0</v>
      </c>
      <c r="E7" s="93">
        <v>44</v>
      </c>
      <c r="F7" s="67">
        <f>'[1]State Disabled (A)'!C38</f>
        <v>615</v>
      </c>
      <c r="I7" s="13" t="s">
        <v>10</v>
      </c>
      <c r="J7" s="14">
        <f>SUM(D7:D19)</f>
        <v>68</v>
      </c>
    </row>
    <row r="8" spans="1:10" x14ac:dyDescent="0.35">
      <c r="C8" s="93">
        <v>18</v>
      </c>
      <c r="D8" s="67">
        <f>'[1]State Disabled (A)'!C12</f>
        <v>0</v>
      </c>
      <c r="E8" s="93">
        <v>45</v>
      </c>
      <c r="F8" s="67">
        <f>'[1]State Disabled (A)'!C39</f>
        <v>638</v>
      </c>
      <c r="I8" s="13" t="s">
        <v>11</v>
      </c>
      <c r="J8" s="14">
        <f>SUM(D20:D24)</f>
        <v>174</v>
      </c>
    </row>
    <row r="9" spans="1:10" x14ac:dyDescent="0.35">
      <c r="C9" s="93">
        <v>19</v>
      </c>
      <c r="D9" s="67">
        <f>'[1]State Disabled (A)'!C13</f>
        <v>0</v>
      </c>
      <c r="E9" s="93">
        <v>46</v>
      </c>
      <c r="F9" s="67">
        <f>'[1]State Disabled (A)'!C40</f>
        <v>669</v>
      </c>
      <c r="I9" s="13" t="s">
        <v>12</v>
      </c>
      <c r="J9" s="14">
        <f>SUM(D25:D29)</f>
        <v>915</v>
      </c>
    </row>
    <row r="10" spans="1:10" x14ac:dyDescent="0.35">
      <c r="C10" s="93">
        <v>20</v>
      </c>
      <c r="D10" s="67">
        <f>'[1]State Disabled (A)'!C14</f>
        <v>0</v>
      </c>
      <c r="E10" s="93">
        <v>47</v>
      </c>
      <c r="F10" s="67">
        <f>'[1]State Disabled (A)'!C41</f>
        <v>1376</v>
      </c>
      <c r="I10" s="13" t="s">
        <v>13</v>
      </c>
      <c r="J10" s="14">
        <f>SUM(D30:D33,F7)</f>
        <v>1814</v>
      </c>
    </row>
    <row r="11" spans="1:10" x14ac:dyDescent="0.35">
      <c r="C11" s="93">
        <v>21</v>
      </c>
      <c r="D11" s="67">
        <f>'[1]State Disabled (A)'!C15</f>
        <v>0</v>
      </c>
      <c r="E11" s="93">
        <v>48</v>
      </c>
      <c r="F11" s="67">
        <f>'[1]State Disabled (A)'!C42</f>
        <v>922</v>
      </c>
      <c r="I11" s="13" t="s">
        <v>14</v>
      </c>
      <c r="J11" s="14">
        <f>SUM(F8:F12)</f>
        <v>4336</v>
      </c>
    </row>
    <row r="12" spans="1:10" x14ac:dyDescent="0.35">
      <c r="C12" s="93">
        <v>22</v>
      </c>
      <c r="D12" s="67">
        <f>'[1]State Disabled (A)'!C16</f>
        <v>0</v>
      </c>
      <c r="E12" s="93">
        <v>49</v>
      </c>
      <c r="F12" s="67">
        <f>'[1]State Disabled (A)'!C43</f>
        <v>731</v>
      </c>
      <c r="I12" s="13" t="s">
        <v>15</v>
      </c>
      <c r="J12" s="14">
        <f>SUM(F13:F17)</f>
        <v>9635</v>
      </c>
    </row>
    <row r="13" spans="1:10" x14ac:dyDescent="0.35">
      <c r="C13" s="93">
        <v>23</v>
      </c>
      <c r="D13" s="67">
        <f>'[1]State Disabled (A)'!C17</f>
        <v>0</v>
      </c>
      <c r="E13" s="93">
        <v>50</v>
      </c>
      <c r="F13" s="67">
        <f>'[1]State Disabled (A)'!C44</f>
        <v>1470</v>
      </c>
      <c r="I13" s="13" t="s">
        <v>16</v>
      </c>
      <c r="J13" s="14">
        <f>SUM(F18:F22)</f>
        <v>17785</v>
      </c>
    </row>
    <row r="14" spans="1:10" x14ac:dyDescent="0.35">
      <c r="C14" s="93">
        <v>24</v>
      </c>
      <c r="D14" s="67">
        <f>'[1]State Disabled (A)'!C18</f>
        <v>0</v>
      </c>
      <c r="E14" s="93">
        <v>51</v>
      </c>
      <c r="F14" s="67">
        <f>'[1]State Disabled (A)'!C45</f>
        <v>1610</v>
      </c>
      <c r="I14" s="13" t="s">
        <v>17</v>
      </c>
      <c r="J14" s="14">
        <f>SUM(F23:F27)</f>
        <v>23227</v>
      </c>
    </row>
    <row r="15" spans="1:10" x14ac:dyDescent="0.35">
      <c r="C15" s="93">
        <v>25</v>
      </c>
      <c r="D15" s="67">
        <f>'[1]State Disabled (A)'!C19</f>
        <v>0</v>
      </c>
      <c r="E15" s="93">
        <v>52</v>
      </c>
      <c r="F15" s="67">
        <f>'[1]State Disabled (A)'!C46</f>
        <v>1733</v>
      </c>
      <c r="I15" s="13" t="s">
        <v>18</v>
      </c>
      <c r="J15" s="14">
        <f>SUM(F28:F32)</f>
        <v>0</v>
      </c>
    </row>
    <row r="16" spans="1:10" x14ac:dyDescent="0.35">
      <c r="C16" s="93">
        <v>26</v>
      </c>
      <c r="D16" s="67">
        <f>'[1]State Disabled (A)'!C20</f>
        <v>0</v>
      </c>
      <c r="E16" s="93">
        <v>53</v>
      </c>
      <c r="F16" s="67">
        <f>'[1]State Disabled (A)'!C47</f>
        <v>2471</v>
      </c>
      <c r="J16" s="14">
        <f>SUM(J7:J15)</f>
        <v>57954</v>
      </c>
    </row>
    <row r="17" spans="3:6" x14ac:dyDescent="0.35">
      <c r="C17" s="93">
        <v>27</v>
      </c>
      <c r="D17" s="67">
        <f>'[1]State Disabled (A)'!C21</f>
        <v>36</v>
      </c>
      <c r="E17" s="93">
        <v>54</v>
      </c>
      <c r="F17" s="67">
        <f>'[1]State Disabled (A)'!C48</f>
        <v>2351</v>
      </c>
    </row>
    <row r="18" spans="3:6" x14ac:dyDescent="0.35">
      <c r="C18" s="93">
        <v>28</v>
      </c>
      <c r="D18" s="67">
        <f>'[1]State Disabled (A)'!C22</f>
        <v>32</v>
      </c>
      <c r="E18" s="93">
        <v>55</v>
      </c>
      <c r="F18" s="67">
        <f>'[1]State Disabled (A)'!C49</f>
        <v>3306</v>
      </c>
    </row>
    <row r="19" spans="3:6" x14ac:dyDescent="0.35">
      <c r="C19" s="93">
        <v>29</v>
      </c>
      <c r="D19" s="67">
        <f>'[1]State Disabled (A)'!C23</f>
        <v>0</v>
      </c>
      <c r="E19" s="93">
        <v>56</v>
      </c>
      <c r="F19" s="67">
        <f>'[1]State Disabled (A)'!C50</f>
        <v>2998</v>
      </c>
    </row>
    <row r="20" spans="3:6" x14ac:dyDescent="0.35">
      <c r="C20" s="93">
        <v>30</v>
      </c>
      <c r="D20" s="67">
        <f>'[1]State Disabled (A)'!C24</f>
        <v>0</v>
      </c>
      <c r="E20" s="93">
        <v>57</v>
      </c>
      <c r="F20" s="67">
        <f>'[1]State Disabled (A)'!C51</f>
        <v>3183</v>
      </c>
    </row>
    <row r="21" spans="3:6" x14ac:dyDescent="0.35">
      <c r="C21" s="93">
        <v>31</v>
      </c>
      <c r="D21" s="67">
        <f>'[1]State Disabled (A)'!C25</f>
        <v>36</v>
      </c>
      <c r="E21" s="93">
        <v>58</v>
      </c>
      <c r="F21" s="67">
        <f>'[1]State Disabled (A)'!C52</f>
        <v>3844</v>
      </c>
    </row>
    <row r="22" spans="3:6" x14ac:dyDescent="0.35">
      <c r="C22" s="93">
        <v>32</v>
      </c>
      <c r="D22" s="67">
        <f>'[1]State Disabled (A)'!C26</f>
        <v>49</v>
      </c>
      <c r="E22" s="93">
        <v>59</v>
      </c>
      <c r="F22" s="67">
        <f>'[1]State Disabled (A)'!C53</f>
        <v>4454</v>
      </c>
    </row>
    <row r="23" spans="3:6" x14ac:dyDescent="0.35">
      <c r="C23" s="93">
        <v>33</v>
      </c>
      <c r="D23" s="67">
        <f>'[1]State Disabled (A)'!C27</f>
        <v>0</v>
      </c>
      <c r="E23" s="93">
        <v>60</v>
      </c>
      <c r="F23" s="67">
        <f>'[1]State Disabled (A)'!C54</f>
        <v>3781</v>
      </c>
    </row>
    <row r="24" spans="3:6" x14ac:dyDescent="0.35">
      <c r="C24" s="93">
        <v>34</v>
      </c>
      <c r="D24" s="67">
        <f>'[1]State Disabled (A)'!C28</f>
        <v>89</v>
      </c>
      <c r="E24" s="93">
        <v>61</v>
      </c>
      <c r="F24" s="67">
        <f>'[1]State Disabled (A)'!C55</f>
        <v>4348</v>
      </c>
    </row>
    <row r="25" spans="3:6" x14ac:dyDescent="0.35">
      <c r="C25" s="93">
        <v>35</v>
      </c>
      <c r="D25" s="67">
        <f>'[1]State Disabled (A)'!C29</f>
        <v>83</v>
      </c>
      <c r="E25" s="93">
        <v>62</v>
      </c>
      <c r="F25" s="67">
        <f>'[1]State Disabled (A)'!C56</f>
        <v>4608</v>
      </c>
    </row>
    <row r="26" spans="3:6" x14ac:dyDescent="0.35">
      <c r="C26" s="93">
        <v>36</v>
      </c>
      <c r="D26" s="67">
        <f>'[1]State Disabled (A)'!C30</f>
        <v>143</v>
      </c>
      <c r="E26" s="93">
        <v>63</v>
      </c>
      <c r="F26" s="67">
        <f>'[1]State Disabled (A)'!C57</f>
        <v>5580</v>
      </c>
    </row>
    <row r="27" spans="3:6" x14ac:dyDescent="0.35">
      <c r="C27" s="93">
        <v>37</v>
      </c>
      <c r="D27" s="67">
        <f>'[1]State Disabled (A)'!C31</f>
        <v>113</v>
      </c>
      <c r="E27" s="93">
        <v>64</v>
      </c>
      <c r="F27" s="67">
        <f>'[1]State Disabled (A)'!C58</f>
        <v>4910</v>
      </c>
    </row>
    <row r="28" spans="3:6" x14ac:dyDescent="0.35">
      <c r="C28" s="93">
        <v>38</v>
      </c>
      <c r="D28" s="67">
        <f>'[1]State Disabled (A)'!C32</f>
        <v>252</v>
      </c>
      <c r="E28" s="93">
        <v>65</v>
      </c>
      <c r="F28" s="67">
        <f>'[1]State Disabled (A)'!C59</f>
        <v>0</v>
      </c>
    </row>
    <row r="29" spans="3:6" x14ac:dyDescent="0.35">
      <c r="C29" s="93">
        <v>39</v>
      </c>
      <c r="D29" s="67">
        <f>'[1]State Disabled (A)'!C33</f>
        <v>324</v>
      </c>
      <c r="E29" s="93">
        <v>66</v>
      </c>
      <c r="F29" s="67">
        <f>'[1]State Disabled (A)'!C60</f>
        <v>0</v>
      </c>
    </row>
    <row r="30" spans="3:6" x14ac:dyDescent="0.35">
      <c r="C30" s="93">
        <v>40</v>
      </c>
      <c r="D30" s="67">
        <f>'[1]State Disabled (A)'!C34</f>
        <v>349</v>
      </c>
      <c r="E30" s="93">
        <v>67</v>
      </c>
      <c r="F30" s="67">
        <f>'[1]State Disabled (A)'!C61</f>
        <v>0</v>
      </c>
    </row>
    <row r="31" spans="3:6" x14ac:dyDescent="0.35">
      <c r="C31" s="93">
        <v>41</v>
      </c>
      <c r="D31" s="67">
        <f>'[1]State Disabled (A)'!C35</f>
        <v>324</v>
      </c>
      <c r="E31" s="93">
        <v>68</v>
      </c>
      <c r="F31" s="67">
        <f>'[1]State Disabled (A)'!C62</f>
        <v>0</v>
      </c>
    </row>
    <row r="32" spans="3:6" x14ac:dyDescent="0.35">
      <c r="C32" s="93">
        <v>42</v>
      </c>
      <c r="D32" s="67">
        <f>'[1]State Disabled (A)'!C36</f>
        <v>135</v>
      </c>
      <c r="E32" s="93">
        <v>69</v>
      </c>
      <c r="F32" s="67">
        <f>'[1]State Disabled (A)'!C63</f>
        <v>0</v>
      </c>
    </row>
    <row r="33" spans="3:8" x14ac:dyDescent="0.35">
      <c r="C33" s="93">
        <v>43</v>
      </c>
      <c r="D33" s="67">
        <f>'[1]State Disabled (A)'!C37</f>
        <v>391</v>
      </c>
      <c r="E33" s="93"/>
      <c r="F33" s="38"/>
    </row>
    <row r="34" spans="3:8" x14ac:dyDescent="0.35">
      <c r="C34" s="92" t="s">
        <v>19</v>
      </c>
      <c r="D34" s="39"/>
      <c r="E34" s="92"/>
      <c r="F34" s="42">
        <f>SUM(F7:F32,D7:D33)</f>
        <v>57954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4"/>
  <sheetViews>
    <sheetView zoomScale="80" zoomScaleNormal="80" workbookViewId="0">
      <selection activeCell="J6" sqref="J6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7" width="6.1796875" style="13" customWidth="1"/>
    <col min="8" max="8" width="2.1796875" style="13" customWidth="1"/>
    <col min="9" max="16384" width="9.1796875" style="13"/>
  </cols>
  <sheetData>
    <row r="1" spans="1:10" ht="30" customHeight="1" x14ac:dyDescent="0.5">
      <c r="A1" s="15" t="s">
        <v>0</v>
      </c>
      <c r="B1" s="15" t="s">
        <v>1</v>
      </c>
    </row>
    <row r="3" spans="1:10" x14ac:dyDescent="0.35">
      <c r="B3" s="16" t="s">
        <v>84</v>
      </c>
      <c r="C3" s="16" t="s">
        <v>85</v>
      </c>
    </row>
    <row r="5" spans="1:10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0" ht="15" customHeight="1" x14ac:dyDescent="0.35">
      <c r="C6" s="126"/>
      <c r="D6" s="92" t="s">
        <v>6</v>
      </c>
      <c r="E6" s="126"/>
      <c r="F6" s="92" t="s">
        <v>6</v>
      </c>
      <c r="I6" s="13" t="s">
        <v>56</v>
      </c>
      <c r="J6" s="68" t="s">
        <v>188</v>
      </c>
    </row>
    <row r="7" spans="1:10" x14ac:dyDescent="0.35">
      <c r="C7" s="93">
        <v>17</v>
      </c>
      <c r="D7" s="9">
        <f>'[1]State Disabled (A)'!F11</f>
        <v>0</v>
      </c>
      <c r="E7" s="93">
        <v>44</v>
      </c>
      <c r="F7" s="9">
        <f>'[1]State Disabled (A)'!F38</f>
        <v>521</v>
      </c>
      <c r="I7" s="13" t="s">
        <v>10</v>
      </c>
      <c r="J7" s="14">
        <f>SUM(D7:D19)</f>
        <v>68</v>
      </c>
    </row>
    <row r="8" spans="1:10" x14ac:dyDescent="0.35">
      <c r="C8" s="93">
        <v>18</v>
      </c>
      <c r="D8" s="9">
        <f>'[1]State Disabled (A)'!F12</f>
        <v>0</v>
      </c>
      <c r="E8" s="93">
        <v>45</v>
      </c>
      <c r="F8" s="9">
        <f>'[1]State Disabled (A)'!F39</f>
        <v>406</v>
      </c>
      <c r="I8" s="13" t="s">
        <v>11</v>
      </c>
      <c r="J8" s="14">
        <f>SUM(D20:D24)</f>
        <v>117</v>
      </c>
    </row>
    <row r="9" spans="1:10" x14ac:dyDescent="0.35">
      <c r="C9" s="93">
        <v>19</v>
      </c>
      <c r="D9" s="9">
        <f>'[1]State Disabled (A)'!F13</f>
        <v>0</v>
      </c>
      <c r="E9" s="93">
        <v>46</v>
      </c>
      <c r="F9" s="9">
        <f>'[1]State Disabled (A)'!F40</f>
        <v>568</v>
      </c>
      <c r="I9" s="13" t="s">
        <v>12</v>
      </c>
      <c r="J9" s="14">
        <f>SUM(D25:D29)</f>
        <v>614</v>
      </c>
    </row>
    <row r="10" spans="1:10" x14ac:dyDescent="0.35">
      <c r="C10" s="93">
        <v>20</v>
      </c>
      <c r="D10" s="9">
        <f>'[1]State Disabled (A)'!F14</f>
        <v>0</v>
      </c>
      <c r="E10" s="93">
        <v>47</v>
      </c>
      <c r="F10" s="9">
        <f>'[1]State Disabled (A)'!F41</f>
        <v>1137</v>
      </c>
      <c r="I10" s="13" t="s">
        <v>13</v>
      </c>
      <c r="J10" s="14">
        <f>SUM(D30:D33,F7)</f>
        <v>1481</v>
      </c>
    </row>
    <row r="11" spans="1:10" x14ac:dyDescent="0.35">
      <c r="C11" s="93">
        <v>21</v>
      </c>
      <c r="D11" s="9">
        <f>'[1]State Disabled (A)'!F15</f>
        <v>0</v>
      </c>
      <c r="E11" s="93">
        <v>48</v>
      </c>
      <c r="F11" s="9">
        <f>'[1]State Disabled (A)'!F42</f>
        <v>702</v>
      </c>
      <c r="I11" s="13" t="s">
        <v>14</v>
      </c>
      <c r="J11" s="14">
        <f>SUM(F8:F12)</f>
        <v>3351</v>
      </c>
    </row>
    <row r="12" spans="1:10" x14ac:dyDescent="0.35">
      <c r="C12" s="93">
        <v>22</v>
      </c>
      <c r="D12" s="9">
        <f>'[1]State Disabled (A)'!F16</f>
        <v>0</v>
      </c>
      <c r="E12" s="93">
        <v>49</v>
      </c>
      <c r="F12" s="9">
        <f>'[1]State Disabled (A)'!F43</f>
        <v>538</v>
      </c>
      <c r="I12" s="13" t="s">
        <v>15</v>
      </c>
      <c r="J12" s="14">
        <f>SUM(F13:F17)</f>
        <v>7613</v>
      </c>
    </row>
    <row r="13" spans="1:10" x14ac:dyDescent="0.35">
      <c r="C13" s="93">
        <v>23</v>
      </c>
      <c r="D13" s="9">
        <f>'[1]State Disabled (A)'!F17</f>
        <v>0</v>
      </c>
      <c r="E13" s="93">
        <v>50</v>
      </c>
      <c r="F13" s="9">
        <f>'[1]State Disabled (A)'!F44</f>
        <v>1215</v>
      </c>
      <c r="I13" s="13" t="s">
        <v>16</v>
      </c>
      <c r="J13" s="14">
        <f>SUM(F18:F22)</f>
        <v>14465</v>
      </c>
    </row>
    <row r="14" spans="1:10" x14ac:dyDescent="0.35">
      <c r="C14" s="93">
        <v>24</v>
      </c>
      <c r="D14" s="9">
        <f>'[1]State Disabled (A)'!F18</f>
        <v>0</v>
      </c>
      <c r="E14" s="93">
        <v>51</v>
      </c>
      <c r="F14" s="9">
        <f>'[1]State Disabled (A)'!F45</f>
        <v>1220</v>
      </c>
      <c r="I14" s="13" t="s">
        <v>17</v>
      </c>
      <c r="J14" s="14">
        <f>SUM(F23:F27)</f>
        <v>18015</v>
      </c>
    </row>
    <row r="15" spans="1:10" x14ac:dyDescent="0.35">
      <c r="C15" s="93">
        <v>25</v>
      </c>
      <c r="D15" s="9">
        <f>'[1]State Disabled (A)'!F19</f>
        <v>0</v>
      </c>
      <c r="E15" s="93">
        <v>52</v>
      </c>
      <c r="F15" s="9">
        <f>'[1]State Disabled (A)'!F46</f>
        <v>1226</v>
      </c>
      <c r="I15" s="13" t="s">
        <v>18</v>
      </c>
      <c r="J15" s="14">
        <f>SUM(F28:F32)</f>
        <v>0</v>
      </c>
    </row>
    <row r="16" spans="1:10" x14ac:dyDescent="0.35">
      <c r="C16" s="93">
        <v>26</v>
      </c>
      <c r="D16" s="9">
        <f>'[1]State Disabled (A)'!F20</f>
        <v>0</v>
      </c>
      <c r="E16" s="93">
        <v>53</v>
      </c>
      <c r="F16" s="9">
        <f>'[1]State Disabled (A)'!F47</f>
        <v>2028</v>
      </c>
      <c r="J16" s="14">
        <f>SUM(J7:J15)</f>
        <v>45724</v>
      </c>
    </row>
    <row r="17" spans="3:6" x14ac:dyDescent="0.35">
      <c r="C17" s="93">
        <v>27</v>
      </c>
      <c r="D17" s="9">
        <f>'[1]State Disabled (A)'!F21</f>
        <v>36</v>
      </c>
      <c r="E17" s="93">
        <v>54</v>
      </c>
      <c r="F17" s="9">
        <f>'[1]State Disabled (A)'!F48</f>
        <v>1924</v>
      </c>
    </row>
    <row r="18" spans="3:6" x14ac:dyDescent="0.35">
      <c r="C18" s="93">
        <v>28</v>
      </c>
      <c r="D18" s="9">
        <f>'[1]State Disabled (A)'!F22</f>
        <v>32</v>
      </c>
      <c r="E18" s="93">
        <v>55</v>
      </c>
      <c r="F18" s="9">
        <f>'[1]State Disabled (A)'!F49</f>
        <v>2766</v>
      </c>
    </row>
    <row r="19" spans="3:6" x14ac:dyDescent="0.35">
      <c r="C19" s="93">
        <v>29</v>
      </c>
      <c r="D19" s="9">
        <f>'[1]State Disabled (A)'!F23</f>
        <v>0</v>
      </c>
      <c r="E19" s="93">
        <v>56</v>
      </c>
      <c r="F19" s="9">
        <f>'[1]State Disabled (A)'!F50</f>
        <v>2463</v>
      </c>
    </row>
    <row r="20" spans="3:6" x14ac:dyDescent="0.35">
      <c r="C20" s="93">
        <v>30</v>
      </c>
      <c r="D20" s="9">
        <f>'[1]State Disabled (A)'!F24</f>
        <v>0</v>
      </c>
      <c r="E20" s="93">
        <v>57</v>
      </c>
      <c r="F20" s="9">
        <f>'[1]State Disabled (A)'!F51</f>
        <v>2613</v>
      </c>
    </row>
    <row r="21" spans="3:6" x14ac:dyDescent="0.35">
      <c r="C21" s="93">
        <v>31</v>
      </c>
      <c r="D21" s="9">
        <f>'[1]State Disabled (A)'!F25</f>
        <v>36</v>
      </c>
      <c r="E21" s="93">
        <v>58</v>
      </c>
      <c r="F21" s="9">
        <f>'[1]State Disabled (A)'!F52</f>
        <v>3058</v>
      </c>
    </row>
    <row r="22" spans="3:6" x14ac:dyDescent="0.35">
      <c r="C22" s="93">
        <v>32</v>
      </c>
      <c r="D22" s="9">
        <f>'[1]State Disabled (A)'!F26</f>
        <v>49</v>
      </c>
      <c r="E22" s="93">
        <v>59</v>
      </c>
      <c r="F22" s="9">
        <f>'[1]State Disabled (A)'!F53</f>
        <v>3565</v>
      </c>
    </row>
    <row r="23" spans="3:6" x14ac:dyDescent="0.35">
      <c r="C23" s="93">
        <v>33</v>
      </c>
      <c r="D23" s="9">
        <f>'[1]State Disabled (A)'!F27</f>
        <v>0</v>
      </c>
      <c r="E23" s="93">
        <v>60</v>
      </c>
      <c r="F23" s="9">
        <f>'[1]State Disabled (A)'!F54</f>
        <v>2710</v>
      </c>
    </row>
    <row r="24" spans="3:6" x14ac:dyDescent="0.35">
      <c r="C24" s="93">
        <v>34</v>
      </c>
      <c r="D24" s="9">
        <f>'[1]State Disabled (A)'!F28</f>
        <v>32</v>
      </c>
      <c r="E24" s="93">
        <v>61</v>
      </c>
      <c r="F24" s="9">
        <f>'[1]State Disabled (A)'!F55</f>
        <v>3284</v>
      </c>
    </row>
    <row r="25" spans="3:6" x14ac:dyDescent="0.35">
      <c r="C25" s="93">
        <v>35</v>
      </c>
      <c r="D25" s="9">
        <f>'[1]State Disabled (A)'!F29</f>
        <v>46</v>
      </c>
      <c r="E25" s="93">
        <v>62</v>
      </c>
      <c r="F25" s="9">
        <f>'[1]State Disabled (A)'!F56</f>
        <v>3616</v>
      </c>
    </row>
    <row r="26" spans="3:6" x14ac:dyDescent="0.35">
      <c r="C26" s="93">
        <v>36</v>
      </c>
      <c r="D26" s="9">
        <f>'[1]State Disabled (A)'!F30</f>
        <v>104</v>
      </c>
      <c r="E26" s="93">
        <v>63</v>
      </c>
      <c r="F26" s="9">
        <f>'[1]State Disabled (A)'!F57</f>
        <v>4081</v>
      </c>
    </row>
    <row r="27" spans="3:6" x14ac:dyDescent="0.35">
      <c r="C27" s="93">
        <v>37</v>
      </c>
      <c r="D27" s="9">
        <f>'[1]State Disabled (A)'!F31</f>
        <v>89</v>
      </c>
      <c r="E27" s="93">
        <v>64</v>
      </c>
      <c r="F27" s="9">
        <f>'[1]State Disabled (A)'!F58</f>
        <v>4324</v>
      </c>
    </row>
    <row r="28" spans="3:6" x14ac:dyDescent="0.35">
      <c r="C28" s="93">
        <v>38</v>
      </c>
      <c r="D28" s="9">
        <f>'[1]State Disabled (A)'!F32</f>
        <v>167</v>
      </c>
      <c r="E28" s="93">
        <v>65</v>
      </c>
      <c r="F28" s="9">
        <f>'[1]State Disabled (A)'!F59</f>
        <v>0</v>
      </c>
    </row>
    <row r="29" spans="3:6" x14ac:dyDescent="0.35">
      <c r="C29" s="93">
        <v>39</v>
      </c>
      <c r="D29" s="9">
        <f>'[1]State Disabled (A)'!F33</f>
        <v>208</v>
      </c>
      <c r="E29" s="93">
        <v>66</v>
      </c>
      <c r="F29" s="9">
        <f>'[1]State Disabled (A)'!F60</f>
        <v>0</v>
      </c>
    </row>
    <row r="30" spans="3:6" x14ac:dyDescent="0.35">
      <c r="C30" s="93">
        <v>40</v>
      </c>
      <c r="D30" s="9">
        <f>'[1]State Disabled (A)'!F34</f>
        <v>314</v>
      </c>
      <c r="E30" s="93">
        <v>67</v>
      </c>
      <c r="F30" s="9">
        <f>'[1]State Disabled (A)'!F61</f>
        <v>0</v>
      </c>
    </row>
    <row r="31" spans="3:6" x14ac:dyDescent="0.35">
      <c r="C31" s="93">
        <v>41</v>
      </c>
      <c r="D31" s="9">
        <f>'[1]State Disabled (A)'!F35</f>
        <v>233</v>
      </c>
      <c r="E31" s="93">
        <v>68</v>
      </c>
      <c r="F31" s="9">
        <f>'[1]State Disabled (A)'!F62</f>
        <v>0</v>
      </c>
    </row>
    <row r="32" spans="3:6" x14ac:dyDescent="0.35">
      <c r="C32" s="93">
        <v>42</v>
      </c>
      <c r="D32" s="9">
        <f>'[1]State Disabled (A)'!F36</f>
        <v>91</v>
      </c>
      <c r="E32" s="93">
        <v>69</v>
      </c>
      <c r="F32" s="9">
        <f>'[1]State Disabled (A)'!F63</f>
        <v>0</v>
      </c>
    </row>
    <row r="33" spans="3:8" x14ac:dyDescent="0.35">
      <c r="C33" s="93">
        <v>43</v>
      </c>
      <c r="D33" s="9">
        <f>'[1]State Disabled (A)'!F37</f>
        <v>322</v>
      </c>
      <c r="E33" s="93"/>
      <c r="F33" s="38"/>
    </row>
    <row r="34" spans="3:8" x14ac:dyDescent="0.35">
      <c r="C34" s="92" t="s">
        <v>19</v>
      </c>
      <c r="D34" s="39"/>
      <c r="E34" s="92"/>
      <c r="F34" s="42">
        <f>SUM(F7:F32,D7:D33)</f>
        <v>45724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4"/>
  <sheetViews>
    <sheetView zoomScale="80" zoomScaleNormal="80" workbookViewId="0">
      <selection activeCell="L24" sqref="L24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7" width="9.1796875" style="13"/>
    <col min="8" max="8" width="2.26953125" style="13" customWidth="1"/>
    <col min="9" max="16384" width="9.1796875" style="13"/>
  </cols>
  <sheetData>
    <row r="1" spans="1:10" ht="30" customHeight="1" x14ac:dyDescent="0.5">
      <c r="A1" s="15" t="s">
        <v>0</v>
      </c>
      <c r="B1" s="15" t="s">
        <v>1</v>
      </c>
    </row>
    <row r="3" spans="1:10" x14ac:dyDescent="0.35">
      <c r="B3" s="16" t="s">
        <v>86</v>
      </c>
      <c r="C3" s="16" t="s">
        <v>87</v>
      </c>
    </row>
    <row r="5" spans="1:10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0" ht="15" customHeight="1" x14ac:dyDescent="0.35">
      <c r="C6" s="126"/>
      <c r="D6" s="92" t="s">
        <v>6</v>
      </c>
      <c r="E6" s="126"/>
      <c r="F6" s="92" t="s">
        <v>6</v>
      </c>
      <c r="I6" s="13" t="s">
        <v>56</v>
      </c>
      <c r="J6" s="68" t="s">
        <v>188</v>
      </c>
    </row>
    <row r="7" spans="1:10" x14ac:dyDescent="0.35">
      <c r="C7" s="93">
        <v>17</v>
      </c>
      <c r="D7" s="9">
        <f>'[1]State Disabled (A)'!G11</f>
        <v>0</v>
      </c>
      <c r="E7" s="93">
        <v>44</v>
      </c>
      <c r="F7" s="9">
        <f>'[1]State Disabled (A)'!G38</f>
        <v>1250</v>
      </c>
      <c r="I7" s="13" t="s">
        <v>10</v>
      </c>
      <c r="J7" s="14">
        <f>SUM(D7:D19)</f>
        <v>96</v>
      </c>
    </row>
    <row r="8" spans="1:10" x14ac:dyDescent="0.35">
      <c r="C8" s="93">
        <v>18</v>
      </c>
      <c r="D8" s="9">
        <f>'[1]State Disabled (A)'!G12</f>
        <v>0</v>
      </c>
      <c r="E8" s="93">
        <v>45</v>
      </c>
      <c r="F8" s="9">
        <f>'[1]State Disabled (A)'!G39</f>
        <v>1017</v>
      </c>
      <c r="I8" s="13" t="s">
        <v>11</v>
      </c>
      <c r="J8" s="14">
        <f>SUM(D20:D24)</f>
        <v>319</v>
      </c>
    </row>
    <row r="9" spans="1:10" x14ac:dyDescent="0.35">
      <c r="C9" s="93">
        <v>19</v>
      </c>
      <c r="D9" s="9">
        <f>'[1]State Disabled (A)'!G13</f>
        <v>0</v>
      </c>
      <c r="E9" s="93">
        <v>46</v>
      </c>
      <c r="F9" s="9">
        <f>'[1]State Disabled (A)'!G40</f>
        <v>1569</v>
      </c>
      <c r="I9" s="13" t="s">
        <v>12</v>
      </c>
      <c r="J9" s="14">
        <f>SUM(D25:D29)</f>
        <v>1136</v>
      </c>
    </row>
    <row r="10" spans="1:10" x14ac:dyDescent="0.35">
      <c r="C10" s="93">
        <v>20</v>
      </c>
      <c r="D10" s="9">
        <f>'[1]State Disabled (A)'!G14</f>
        <v>0</v>
      </c>
      <c r="E10" s="93">
        <v>47</v>
      </c>
      <c r="F10" s="9">
        <f>'[1]State Disabled (A)'!G41</f>
        <v>2685</v>
      </c>
      <c r="I10" s="13" t="s">
        <v>13</v>
      </c>
      <c r="J10" s="14">
        <f>SUM(D30:D33,F7)</f>
        <v>2957</v>
      </c>
    </row>
    <row r="11" spans="1:10" x14ac:dyDescent="0.35">
      <c r="C11" s="93">
        <v>21</v>
      </c>
      <c r="D11" s="9">
        <f>'[1]State Disabled (A)'!G15</f>
        <v>0</v>
      </c>
      <c r="E11" s="93">
        <v>48</v>
      </c>
      <c r="F11" s="9">
        <f>'[1]State Disabled (A)'!G42</f>
        <v>1999</v>
      </c>
      <c r="I11" s="13" t="s">
        <v>14</v>
      </c>
      <c r="J11" s="14">
        <f>SUM(F8:F12)</f>
        <v>8730</v>
      </c>
    </row>
    <row r="12" spans="1:10" x14ac:dyDescent="0.35">
      <c r="C12" s="93">
        <v>22</v>
      </c>
      <c r="D12" s="9">
        <f>'[1]State Disabled (A)'!G16</f>
        <v>0</v>
      </c>
      <c r="E12" s="93">
        <v>49</v>
      </c>
      <c r="F12" s="9">
        <f>'[1]State Disabled (A)'!G43</f>
        <v>1460</v>
      </c>
      <c r="I12" s="13" t="s">
        <v>15</v>
      </c>
      <c r="J12" s="14">
        <f>SUM(F13:F17)</f>
        <v>15127</v>
      </c>
    </row>
    <row r="13" spans="1:10" x14ac:dyDescent="0.35">
      <c r="C13" s="93">
        <v>23</v>
      </c>
      <c r="D13" s="9">
        <f>'[1]State Disabled (A)'!G17</f>
        <v>0</v>
      </c>
      <c r="E13" s="93">
        <v>50</v>
      </c>
      <c r="F13" s="9">
        <f>'[1]State Disabled (A)'!G44</f>
        <v>2202</v>
      </c>
      <c r="I13" s="13" t="s">
        <v>16</v>
      </c>
      <c r="J13" s="14">
        <f>SUM(F18:F22)</f>
        <v>23897</v>
      </c>
    </row>
    <row r="14" spans="1:10" x14ac:dyDescent="0.35">
      <c r="C14" s="93">
        <v>24</v>
      </c>
      <c r="D14" s="9">
        <f>'[1]State Disabled (A)'!G18</f>
        <v>0</v>
      </c>
      <c r="E14" s="93">
        <v>51</v>
      </c>
      <c r="F14" s="9">
        <f>'[1]State Disabled (A)'!G45</f>
        <v>2474</v>
      </c>
      <c r="I14" s="13" t="s">
        <v>17</v>
      </c>
      <c r="J14" s="14">
        <f>SUM(F23:F27)</f>
        <v>21647</v>
      </c>
    </row>
    <row r="15" spans="1:10" x14ac:dyDescent="0.35">
      <c r="C15" s="93">
        <v>25</v>
      </c>
      <c r="D15" s="9">
        <f>'[1]State Disabled (A)'!G19</f>
        <v>0</v>
      </c>
      <c r="E15" s="93">
        <v>52</v>
      </c>
      <c r="F15" s="9">
        <f>'[1]State Disabled (A)'!G46</f>
        <v>2460</v>
      </c>
      <c r="I15" s="13" t="s">
        <v>18</v>
      </c>
      <c r="J15" s="14">
        <f>SUM(F28:F32)</f>
        <v>0</v>
      </c>
    </row>
    <row r="16" spans="1:10" x14ac:dyDescent="0.35">
      <c r="C16" s="93">
        <v>26</v>
      </c>
      <c r="D16" s="9">
        <f>'[1]State Disabled (A)'!G20</f>
        <v>0</v>
      </c>
      <c r="E16" s="93">
        <v>53</v>
      </c>
      <c r="F16" s="9">
        <f>'[1]State Disabled (A)'!G47</f>
        <v>4622</v>
      </c>
      <c r="J16" s="14">
        <f>SUM(J7:J15)</f>
        <v>73909</v>
      </c>
    </row>
    <row r="17" spans="3:6" x14ac:dyDescent="0.35">
      <c r="C17" s="93">
        <v>27</v>
      </c>
      <c r="D17" s="9">
        <f>'[1]State Disabled (A)'!G21</f>
        <v>0</v>
      </c>
      <c r="E17" s="93">
        <v>54</v>
      </c>
      <c r="F17" s="9">
        <f>'[1]State Disabled (A)'!G48</f>
        <v>3369</v>
      </c>
    </row>
    <row r="18" spans="3:6" x14ac:dyDescent="0.35">
      <c r="C18" s="93">
        <v>28</v>
      </c>
      <c r="D18" s="9">
        <f>'[1]State Disabled (A)'!G22</f>
        <v>96</v>
      </c>
      <c r="E18" s="93">
        <v>55</v>
      </c>
      <c r="F18" s="9">
        <f>'[1]State Disabled (A)'!G49</f>
        <v>5239</v>
      </c>
    </row>
    <row r="19" spans="3:6" x14ac:dyDescent="0.35">
      <c r="C19" s="93">
        <v>29</v>
      </c>
      <c r="D19" s="9">
        <f>'[1]State Disabled (A)'!G23</f>
        <v>0</v>
      </c>
      <c r="E19" s="93">
        <v>56</v>
      </c>
      <c r="F19" s="9">
        <f>'[1]State Disabled (A)'!G50</f>
        <v>3973</v>
      </c>
    </row>
    <row r="20" spans="3:6" x14ac:dyDescent="0.35">
      <c r="C20" s="93">
        <v>30</v>
      </c>
      <c r="D20" s="9">
        <f>'[1]State Disabled (A)'!G24</f>
        <v>0</v>
      </c>
      <c r="E20" s="93">
        <v>57</v>
      </c>
      <c r="F20" s="9">
        <f>'[1]State Disabled (A)'!G51</f>
        <v>3180</v>
      </c>
    </row>
    <row r="21" spans="3:6" x14ac:dyDescent="0.35">
      <c r="C21" s="93">
        <v>31</v>
      </c>
      <c r="D21" s="9">
        <f>'[1]State Disabled (A)'!G25</f>
        <v>108</v>
      </c>
      <c r="E21" s="93">
        <v>58</v>
      </c>
      <c r="F21" s="9">
        <f>'[1]State Disabled (A)'!G52</f>
        <v>5156</v>
      </c>
    </row>
    <row r="22" spans="3:6" x14ac:dyDescent="0.35">
      <c r="C22" s="93">
        <v>32</v>
      </c>
      <c r="D22" s="9">
        <f>'[1]State Disabled (A)'!G26</f>
        <v>147</v>
      </c>
      <c r="E22" s="93">
        <v>59</v>
      </c>
      <c r="F22" s="9">
        <f>'[1]State Disabled (A)'!G53</f>
        <v>6349</v>
      </c>
    </row>
    <row r="23" spans="3:6" x14ac:dyDescent="0.35">
      <c r="C23" s="93">
        <v>33</v>
      </c>
      <c r="D23" s="9">
        <f>'[1]State Disabled (A)'!G27</f>
        <v>0</v>
      </c>
      <c r="E23" s="93">
        <v>60</v>
      </c>
      <c r="F23" s="9">
        <f>'[1]State Disabled (A)'!G54</f>
        <v>3763</v>
      </c>
    </row>
    <row r="24" spans="3:6" x14ac:dyDescent="0.35">
      <c r="C24" s="93">
        <v>34</v>
      </c>
      <c r="D24" s="9">
        <f>'[1]State Disabled (A)'!G28</f>
        <v>64</v>
      </c>
      <c r="E24" s="93">
        <v>61</v>
      </c>
      <c r="F24" s="9">
        <f>'[1]State Disabled (A)'!G55</f>
        <v>5099</v>
      </c>
    </row>
    <row r="25" spans="3:6" x14ac:dyDescent="0.35">
      <c r="C25" s="93">
        <v>35</v>
      </c>
      <c r="D25" s="9">
        <f>'[1]State Disabled (A)'!G29</f>
        <v>138</v>
      </c>
      <c r="E25" s="93">
        <v>62</v>
      </c>
      <c r="F25" s="9">
        <f>'[1]State Disabled (A)'!G56</f>
        <v>3469</v>
      </c>
    </row>
    <row r="26" spans="3:6" x14ac:dyDescent="0.35">
      <c r="C26" s="93">
        <v>36</v>
      </c>
      <c r="D26" s="9">
        <f>'[1]State Disabled (A)'!G30</f>
        <v>129</v>
      </c>
      <c r="E26" s="93">
        <v>63</v>
      </c>
      <c r="F26" s="9">
        <f>'[1]State Disabled (A)'!G57</f>
        <v>5003</v>
      </c>
    </row>
    <row r="27" spans="3:6" x14ac:dyDescent="0.35">
      <c r="C27" s="93">
        <v>37</v>
      </c>
      <c r="D27" s="9">
        <f>'[1]State Disabled (A)'!G31</f>
        <v>135</v>
      </c>
      <c r="E27" s="93">
        <v>64</v>
      </c>
      <c r="F27" s="9">
        <f>'[1]State Disabled (A)'!G58</f>
        <v>4313</v>
      </c>
    </row>
    <row r="28" spans="3:6" x14ac:dyDescent="0.35">
      <c r="C28" s="93">
        <v>38</v>
      </c>
      <c r="D28" s="9">
        <f>'[1]State Disabled (A)'!G32</f>
        <v>284</v>
      </c>
      <c r="E28" s="93">
        <v>65</v>
      </c>
      <c r="F28" s="9">
        <f>'[1]State Disabled (A)'!G59</f>
        <v>0</v>
      </c>
    </row>
    <row r="29" spans="3:6" x14ac:dyDescent="0.35">
      <c r="C29" s="93">
        <v>39</v>
      </c>
      <c r="D29" s="9">
        <f>'[1]State Disabled (A)'!G33</f>
        <v>450</v>
      </c>
      <c r="E29" s="93">
        <v>66</v>
      </c>
      <c r="F29" s="9">
        <f>'[1]State Disabled (A)'!G60</f>
        <v>0</v>
      </c>
    </row>
    <row r="30" spans="3:6" x14ac:dyDescent="0.35">
      <c r="C30" s="93">
        <v>40</v>
      </c>
      <c r="D30" s="9">
        <f>'[1]State Disabled (A)'!G34</f>
        <v>449</v>
      </c>
      <c r="E30" s="93">
        <v>67</v>
      </c>
      <c r="F30" s="9">
        <f>'[1]State Disabled (A)'!G61</f>
        <v>0</v>
      </c>
    </row>
    <row r="31" spans="3:6" x14ac:dyDescent="0.35">
      <c r="C31" s="93">
        <v>41</v>
      </c>
      <c r="D31" s="9">
        <f>'[1]State Disabled (A)'!G35</f>
        <v>351</v>
      </c>
      <c r="E31" s="93">
        <v>68</v>
      </c>
      <c r="F31" s="9">
        <f>'[1]State Disabled (A)'!G62</f>
        <v>0</v>
      </c>
    </row>
    <row r="32" spans="3:6" x14ac:dyDescent="0.35">
      <c r="C32" s="93">
        <v>42</v>
      </c>
      <c r="D32" s="9">
        <f>'[1]State Disabled (A)'!G36</f>
        <v>213</v>
      </c>
      <c r="E32" s="93">
        <v>69</v>
      </c>
      <c r="F32" s="9">
        <f>'[1]State Disabled (A)'!G63</f>
        <v>0</v>
      </c>
    </row>
    <row r="33" spans="3:8" x14ac:dyDescent="0.35">
      <c r="C33" s="93">
        <v>43</v>
      </c>
      <c r="D33" s="9">
        <f>'[1]State Disabled (A)'!G37</f>
        <v>694</v>
      </c>
      <c r="E33" s="93"/>
      <c r="F33" s="38"/>
    </row>
    <row r="34" spans="3:8" x14ac:dyDescent="0.35">
      <c r="C34" s="92" t="s">
        <v>19</v>
      </c>
      <c r="D34" s="39"/>
      <c r="E34" s="92"/>
      <c r="F34" s="42">
        <f>SUM(F7:F32,D7:D33)</f>
        <v>73909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7"/>
  <sheetViews>
    <sheetView zoomScale="80" zoomScaleNormal="80" workbookViewId="0">
      <selection activeCell="C14" sqref="C14"/>
    </sheetView>
  </sheetViews>
  <sheetFormatPr defaultColWidth="9.1796875" defaultRowHeight="14.5" x14ac:dyDescent="0.35"/>
  <cols>
    <col min="1" max="2" width="9.1796875" style="13"/>
    <col min="3" max="3" width="11.453125" style="13" customWidth="1"/>
    <col min="4" max="4" width="12.81640625" style="13" customWidth="1"/>
    <col min="5" max="6" width="11.453125" style="13" customWidth="1"/>
    <col min="7" max="16384" width="9.1796875" style="13"/>
  </cols>
  <sheetData>
    <row r="1" spans="1:6" ht="30" customHeight="1" x14ac:dyDescent="0.5">
      <c r="A1" s="15" t="s">
        <v>0</v>
      </c>
      <c r="B1" s="15" t="s">
        <v>1</v>
      </c>
    </row>
    <row r="3" spans="1:6" x14ac:dyDescent="0.35">
      <c r="B3" s="16" t="s">
        <v>88</v>
      </c>
      <c r="C3" s="16" t="s">
        <v>89</v>
      </c>
    </row>
    <row r="5" spans="1:6" ht="15" customHeight="1" x14ac:dyDescent="0.35">
      <c r="B5" s="126" t="s">
        <v>4</v>
      </c>
      <c r="C5" s="127" t="s">
        <v>43</v>
      </c>
      <c r="D5" s="127"/>
      <c r="E5" s="127"/>
      <c r="F5" s="127"/>
    </row>
    <row r="6" spans="1:6" ht="15" customHeight="1" x14ac:dyDescent="0.35">
      <c r="B6" s="126"/>
      <c r="C6" s="127" t="s">
        <v>6</v>
      </c>
      <c r="D6" s="127"/>
      <c r="E6" s="127"/>
      <c r="F6" s="127"/>
    </row>
    <row r="7" spans="1:6" ht="15" customHeight="1" x14ac:dyDescent="0.35">
      <c r="B7" s="126"/>
      <c r="C7" s="92" t="s">
        <v>57</v>
      </c>
      <c r="D7" s="92" t="s">
        <v>79</v>
      </c>
      <c r="E7" s="92" t="s">
        <v>80</v>
      </c>
      <c r="F7" s="92" t="s">
        <v>32</v>
      </c>
    </row>
    <row r="8" spans="1:6" x14ac:dyDescent="0.35">
      <c r="B8" s="93" t="s">
        <v>10</v>
      </c>
      <c r="C8" s="24">
        <f>SUM('I.A.9'!$D7:$D19)</f>
        <v>68</v>
      </c>
      <c r="D8" s="24">
        <f>SUM('I.A.10'!$D7:$D19)</f>
        <v>68</v>
      </c>
      <c r="E8" s="24">
        <f>SUM('I.A.11'!$D7:$D19)</f>
        <v>96</v>
      </c>
      <c r="F8" s="26">
        <f t="shared" ref="F8:F16" si="0">SUM(C8:E8)</f>
        <v>232</v>
      </c>
    </row>
    <row r="9" spans="1:6" x14ac:dyDescent="0.35">
      <c r="B9" s="93" t="s">
        <v>44</v>
      </c>
      <c r="C9" s="24">
        <f>SUM('I.A.9'!$D20:$D24)</f>
        <v>174</v>
      </c>
      <c r="D9" s="24">
        <f>SUM('I.A.10'!$D20:$D24)</f>
        <v>117</v>
      </c>
      <c r="E9" s="24">
        <f>SUM('I.A.11'!$D20:$D24)</f>
        <v>319</v>
      </c>
      <c r="F9" s="26">
        <f t="shared" si="0"/>
        <v>610</v>
      </c>
    </row>
    <row r="10" spans="1:6" x14ac:dyDescent="0.35">
      <c r="B10" s="93" t="s">
        <v>45</v>
      </c>
      <c r="C10" s="24">
        <f>SUM('I.A.9'!$D25:$D29)</f>
        <v>915</v>
      </c>
      <c r="D10" s="24">
        <f>SUM('I.A.10'!$D25:$D29)</f>
        <v>614</v>
      </c>
      <c r="E10" s="24">
        <f>SUM('I.A.11'!$D25:$D29)</f>
        <v>1136</v>
      </c>
      <c r="F10" s="26">
        <f t="shared" si="0"/>
        <v>2665</v>
      </c>
    </row>
    <row r="11" spans="1:6" x14ac:dyDescent="0.35">
      <c r="B11" s="93" t="s">
        <v>46</v>
      </c>
      <c r="C11" s="24">
        <f>SUM('I.A.9'!$D30:$D33,'I.A.9'!$F7)</f>
        <v>1814</v>
      </c>
      <c r="D11" s="24">
        <f>SUM('I.A.10'!$D30:$D33,'I.A.10'!$F7)</f>
        <v>1481</v>
      </c>
      <c r="E11" s="24">
        <f>SUM('I.A.11'!$D30:$D33,'I.A.11'!$F7)</f>
        <v>2957</v>
      </c>
      <c r="F11" s="26">
        <f t="shared" si="0"/>
        <v>6252</v>
      </c>
    </row>
    <row r="12" spans="1:6" x14ac:dyDescent="0.35">
      <c r="B12" s="93" t="s">
        <v>47</v>
      </c>
      <c r="C12" s="24">
        <f>SUM('I.A.9'!$F8:$F12)</f>
        <v>4336</v>
      </c>
      <c r="D12" s="24">
        <f>SUM('I.A.10'!$F8:$F12)</f>
        <v>3351</v>
      </c>
      <c r="E12" s="24">
        <f>SUM('I.A.11'!$F8:$F12)</f>
        <v>8730</v>
      </c>
      <c r="F12" s="26">
        <f t="shared" si="0"/>
        <v>16417</v>
      </c>
    </row>
    <row r="13" spans="1:6" x14ac:dyDescent="0.35">
      <c r="B13" s="93" t="s">
        <v>48</v>
      </c>
      <c r="C13" s="24">
        <f>SUM('I.A.9'!$F13:$F17)</f>
        <v>9635</v>
      </c>
      <c r="D13" s="24">
        <f>SUM('I.A.10'!$F13:$F17)</f>
        <v>7613</v>
      </c>
      <c r="E13" s="24">
        <f>SUM('I.A.11'!$F13:$F17)</f>
        <v>15127</v>
      </c>
      <c r="F13" s="26">
        <f t="shared" si="0"/>
        <v>32375</v>
      </c>
    </row>
    <row r="14" spans="1:6" x14ac:dyDescent="0.35">
      <c r="B14" s="93" t="s">
        <v>49</v>
      </c>
      <c r="C14" s="24">
        <f>SUM('I.A.9'!$F18:$F22)</f>
        <v>17785</v>
      </c>
      <c r="D14" s="24">
        <f>SUM('I.A.10'!$F18:$F22)</f>
        <v>14465</v>
      </c>
      <c r="E14" s="24">
        <f>SUM('I.A.11'!$F18:$F22)</f>
        <v>23897</v>
      </c>
      <c r="F14" s="26">
        <f t="shared" si="0"/>
        <v>56147</v>
      </c>
    </row>
    <row r="15" spans="1:6" x14ac:dyDescent="0.35">
      <c r="B15" s="93" t="s">
        <v>50</v>
      </c>
      <c r="C15" s="24">
        <f>SUM('I.A.9'!$F23:$F27)</f>
        <v>23227</v>
      </c>
      <c r="D15" s="24">
        <f>SUM('I.A.10'!$F23:$F27)</f>
        <v>18015</v>
      </c>
      <c r="E15" s="24">
        <f>SUM('I.A.11'!$F23:$F27)</f>
        <v>21647</v>
      </c>
      <c r="F15" s="26">
        <f t="shared" si="0"/>
        <v>62889</v>
      </c>
    </row>
    <row r="16" spans="1:6" x14ac:dyDescent="0.35">
      <c r="B16" s="93" t="s">
        <v>51</v>
      </c>
      <c r="C16" s="25">
        <f>SUM('I.A.9'!$F28:$F32)</f>
        <v>0</v>
      </c>
      <c r="D16" s="25">
        <f>SUM('I.A.10'!$F28:$F32)</f>
        <v>0</v>
      </c>
      <c r="E16" s="25">
        <f>SUM('I.A.11'!$F28:$F32)</f>
        <v>0</v>
      </c>
      <c r="F16" s="26">
        <f t="shared" si="0"/>
        <v>0</v>
      </c>
    </row>
    <row r="17" spans="2:6" x14ac:dyDescent="0.35">
      <c r="B17" s="43" t="s">
        <v>33</v>
      </c>
      <c r="C17" s="42">
        <f>SUM(C8:C16)</f>
        <v>57954</v>
      </c>
      <c r="D17" s="42">
        <f>SUM(D8:D16)</f>
        <v>45724</v>
      </c>
      <c r="E17" s="42">
        <f>SUM(E8:E16)</f>
        <v>73909</v>
      </c>
      <c r="F17" s="42">
        <f>SUM(F8:F16)</f>
        <v>177587</v>
      </c>
    </row>
  </sheetData>
  <mergeCells count="3">
    <mergeCell ref="B5:B7"/>
    <mergeCell ref="C5:F5"/>
    <mergeCell ref="C6:F6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7"/>
  <sheetViews>
    <sheetView zoomScale="80" zoomScaleNormal="80" workbookViewId="0">
      <selection activeCell="C11" sqref="C11"/>
    </sheetView>
  </sheetViews>
  <sheetFormatPr defaultColWidth="9.1796875" defaultRowHeight="14.5" x14ac:dyDescent="0.35"/>
  <cols>
    <col min="1" max="2" width="9.1796875" style="13"/>
    <col min="3" max="3" width="11.453125" style="13" customWidth="1"/>
    <col min="4" max="4" width="15.81640625" style="13" customWidth="1"/>
    <col min="5" max="5" width="17.26953125" style="13" customWidth="1"/>
    <col min="6" max="7" width="9.1796875" style="13"/>
    <col min="8" max="10" width="11.453125" style="13" customWidth="1"/>
    <col min="11" max="12" width="9.1796875" style="13"/>
    <col min="13" max="15" width="11.453125" style="13" customWidth="1"/>
    <col min="16" max="17" width="9.1796875" style="13"/>
    <col min="18" max="20" width="11.453125" style="13" customWidth="1"/>
    <col min="21" max="16384" width="9.1796875" style="13"/>
  </cols>
  <sheetData>
    <row r="1" spans="1:5" ht="30" customHeight="1" x14ac:dyDescent="0.5">
      <c r="A1" s="15" t="s">
        <v>0</v>
      </c>
      <c r="B1" s="15" t="s">
        <v>1</v>
      </c>
    </row>
    <row r="3" spans="1:5" x14ac:dyDescent="0.35">
      <c r="B3" s="16" t="s">
        <v>90</v>
      </c>
      <c r="C3" s="16" t="s">
        <v>91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x14ac:dyDescent="0.35">
      <c r="B7" s="126"/>
      <c r="C7" s="92" t="s">
        <v>60</v>
      </c>
      <c r="D7" s="92" t="s">
        <v>61</v>
      </c>
      <c r="E7" s="92" t="s">
        <v>32</v>
      </c>
    </row>
    <row r="8" spans="1:5" x14ac:dyDescent="0.35">
      <c r="B8" s="93" t="s">
        <v>10</v>
      </c>
      <c r="C8" s="25">
        <f>'I.A.4'!D25+'I.A.8'!J8</f>
        <v>105744.7968</v>
      </c>
      <c r="D8" s="25">
        <f>'I.A.4'!E25</f>
        <v>68998.479911999995</v>
      </c>
      <c r="E8" s="26">
        <f t="shared" ref="E8:E16" si="0">C8+D8</f>
        <v>174743.27671199999</v>
      </c>
    </row>
    <row r="9" spans="1:5" x14ac:dyDescent="0.35">
      <c r="B9" s="93" t="s">
        <v>44</v>
      </c>
      <c r="C9" s="25">
        <f>'I.A.4'!D26+'I.A.8'!J9</f>
        <v>143623.20000000001</v>
      </c>
      <c r="D9" s="25">
        <f>'I.A.4'!E26</f>
        <v>93714.138000000006</v>
      </c>
      <c r="E9" s="26">
        <f t="shared" si="0"/>
        <v>237337.33800000002</v>
      </c>
    </row>
    <row r="10" spans="1:5" x14ac:dyDescent="0.35">
      <c r="B10" s="93" t="s">
        <v>45</v>
      </c>
      <c r="C10" s="25">
        <f>'I.A.4'!D27+'I.A.8'!J10</f>
        <v>179418.23856</v>
      </c>
      <c r="D10" s="25">
        <f>'I.A.4'!E27</f>
        <v>117070.40066039999</v>
      </c>
      <c r="E10" s="26">
        <f t="shared" si="0"/>
        <v>296488.63922040001</v>
      </c>
    </row>
    <row r="11" spans="1:5" x14ac:dyDescent="0.35">
      <c r="B11" s="93" t="s">
        <v>46</v>
      </c>
      <c r="C11" s="25">
        <f>'I.A.4'!D28+'I.A.8'!J11</f>
        <v>345210.60000000003</v>
      </c>
      <c r="D11" s="25">
        <f>'I.A.4'!E28</f>
        <v>225249.91650000002</v>
      </c>
      <c r="E11" s="26">
        <f t="shared" si="0"/>
        <v>570460.51650000003</v>
      </c>
    </row>
    <row r="12" spans="1:5" x14ac:dyDescent="0.35">
      <c r="B12" s="93" t="s">
        <v>47</v>
      </c>
      <c r="C12" s="25">
        <f>'I.A.4'!D29+'I.A.8'!J12</f>
        <v>612500.11679999996</v>
      </c>
      <c r="D12" s="25">
        <f>'I.A.4'!E29</f>
        <v>399004.32211199997</v>
      </c>
      <c r="E12" s="26">
        <f t="shared" si="0"/>
        <v>1011504.4389119999</v>
      </c>
    </row>
    <row r="13" spans="1:5" x14ac:dyDescent="0.35">
      <c r="B13" s="93" t="s">
        <v>48</v>
      </c>
      <c r="C13" s="25">
        <f>'I.A.4'!D30+'I.A.8'!J13</f>
        <v>1072273.68</v>
      </c>
      <c r="D13" s="25">
        <f>'I.A.4'!E30</f>
        <v>675958.1057999999</v>
      </c>
      <c r="E13" s="26">
        <f t="shared" si="0"/>
        <v>1748231.7857999997</v>
      </c>
    </row>
    <row r="14" spans="1:5" x14ac:dyDescent="0.35">
      <c r="B14" s="93" t="s">
        <v>49</v>
      </c>
      <c r="C14" s="25">
        <f>'I.A.4'!D31+'I.A.8'!J14</f>
        <v>1728105.912</v>
      </c>
      <c r="D14" s="25">
        <f>'I.A.4'!E31</f>
        <v>897377.71158</v>
      </c>
      <c r="E14" s="26">
        <f t="shared" si="0"/>
        <v>2625483.6235799999</v>
      </c>
    </row>
    <row r="15" spans="1:5" x14ac:dyDescent="0.35">
      <c r="B15" s="93" t="s">
        <v>50</v>
      </c>
      <c r="C15" s="25">
        <f>'I.A.4'!D32+'I.A.8'!J15</f>
        <v>2555955.2105999999</v>
      </c>
      <c r="D15" s="25">
        <f>'I.A.4'!E32</f>
        <v>839866.29541649995</v>
      </c>
      <c r="E15" s="26">
        <f t="shared" si="0"/>
        <v>3395821.5060164998</v>
      </c>
    </row>
    <row r="16" spans="1:5" x14ac:dyDescent="0.35">
      <c r="B16" s="93" t="s">
        <v>51</v>
      </c>
      <c r="C16" s="25">
        <f>'I.A.4'!D33+'I.A.8'!J16</f>
        <v>599112.12</v>
      </c>
      <c r="D16" s="25">
        <f>'I.A.4'!E33</f>
        <v>390920.65829999995</v>
      </c>
      <c r="E16" s="26">
        <f t="shared" si="0"/>
        <v>990032.77829999989</v>
      </c>
    </row>
    <row r="17" spans="2:5" x14ac:dyDescent="0.35">
      <c r="B17" s="44" t="s">
        <v>33</v>
      </c>
      <c r="C17" s="42">
        <f>SUM(C8:C16)</f>
        <v>7341943.87476</v>
      </c>
      <c r="D17" s="42">
        <f>SUM(D8:D16)</f>
        <v>3708160.0282808994</v>
      </c>
      <c r="E17" s="42">
        <f>SUM(E8:E16)</f>
        <v>11050103.903040901</v>
      </c>
    </row>
  </sheetData>
  <mergeCells count="2">
    <mergeCell ref="B5:B7"/>
    <mergeCell ref="C5:E6"/>
  </mergeCells>
  <pageMargins left="0.7" right="0.7" top="0.75" bottom="0.75" header="0.3" footer="0.3"/>
  <pageSetup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7"/>
  <sheetViews>
    <sheetView zoomScale="80" zoomScaleNormal="80" workbookViewId="0">
      <selection activeCell="H13" sqref="H13"/>
    </sheetView>
  </sheetViews>
  <sheetFormatPr defaultColWidth="9.1796875" defaultRowHeight="14.5" x14ac:dyDescent="0.35"/>
  <cols>
    <col min="1" max="2" width="9.1796875" style="13"/>
    <col min="3" max="5" width="11.453125" style="13" customWidth="1"/>
    <col min="6" max="7" width="9.1796875" style="13"/>
    <col min="8" max="10" width="11.453125" style="13" customWidth="1"/>
    <col min="11" max="12" width="9.1796875" style="13"/>
    <col min="13" max="15" width="11.453125" style="13" customWidth="1"/>
    <col min="16" max="17" width="9.1796875" style="13"/>
    <col min="18" max="20" width="11.453125" style="13" customWidth="1"/>
    <col min="21" max="16384" width="9.1796875" style="13"/>
  </cols>
  <sheetData>
    <row r="1" spans="1:5" ht="30" customHeight="1" x14ac:dyDescent="0.5">
      <c r="A1" s="15" t="s">
        <v>0</v>
      </c>
      <c r="B1" s="15" t="s">
        <v>1</v>
      </c>
    </row>
    <row r="3" spans="1:5" x14ac:dyDescent="0.35">
      <c r="B3" s="16" t="s">
        <v>92</v>
      </c>
      <c r="C3" s="16" t="s">
        <v>93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x14ac:dyDescent="0.35">
      <c r="B7" s="126"/>
      <c r="C7" s="92" t="s">
        <v>60</v>
      </c>
      <c r="D7" s="92" t="s">
        <v>61</v>
      </c>
      <c r="E7" s="92" t="s">
        <v>32</v>
      </c>
    </row>
    <row r="8" spans="1:5" x14ac:dyDescent="0.35">
      <c r="B8" s="93" t="s">
        <v>10</v>
      </c>
      <c r="C8" s="25">
        <f>'I.A.4'!I25+'I.A.8'!K8</f>
        <v>53133.600000000006</v>
      </c>
      <c r="D8" s="25">
        <f>'I.A.4'!J25</f>
        <v>19792.266000000003</v>
      </c>
      <c r="E8" s="26">
        <f t="shared" ref="E8:E16" si="0">C8+D8</f>
        <v>72925.866000000009</v>
      </c>
    </row>
    <row r="9" spans="1:5" x14ac:dyDescent="0.35">
      <c r="B9" s="93" t="s">
        <v>44</v>
      </c>
      <c r="C9" s="25">
        <f>'I.A.4'!I26+'I.A.8'!K9</f>
        <v>90794.4</v>
      </c>
      <c r="D9" s="25">
        <f>'I.A.4'!J26</f>
        <v>33820.913999999997</v>
      </c>
      <c r="E9" s="26">
        <f t="shared" si="0"/>
        <v>124615.31399999998</v>
      </c>
    </row>
    <row r="10" spans="1:5" x14ac:dyDescent="0.35">
      <c r="B10" s="93" t="s">
        <v>45</v>
      </c>
      <c r="C10" s="25">
        <f>'I.A.4'!I27+'I.A.8'!K10</f>
        <v>127946.67648000001</v>
      </c>
      <c r="D10" s="25">
        <f>'I.A.4'!J27</f>
        <v>47660.136988800004</v>
      </c>
      <c r="E10" s="26">
        <f t="shared" si="0"/>
        <v>175606.81346880001</v>
      </c>
    </row>
    <row r="11" spans="1:5" x14ac:dyDescent="0.35">
      <c r="B11" s="93" t="s">
        <v>46</v>
      </c>
      <c r="C11" s="25">
        <f>'I.A.4'!I28+'I.A.8'!K11</f>
        <v>261279.48</v>
      </c>
      <c r="D11" s="25">
        <f>'I.A.4'!J28</f>
        <v>97326.606299999999</v>
      </c>
      <c r="E11" s="26">
        <f t="shared" si="0"/>
        <v>358606.08630000002</v>
      </c>
    </row>
    <row r="12" spans="1:5" x14ac:dyDescent="0.35">
      <c r="B12" s="93" t="s">
        <v>47</v>
      </c>
      <c r="C12" s="25">
        <f>'I.A.4'!I29+'I.A.8'!K12</f>
        <v>469786.99679999996</v>
      </c>
      <c r="D12" s="25">
        <f>'I.A.4'!J29</f>
        <v>174758.16520799999</v>
      </c>
      <c r="E12" s="26">
        <f t="shared" si="0"/>
        <v>644545.16200799996</v>
      </c>
    </row>
    <row r="13" spans="1:5" x14ac:dyDescent="0.35">
      <c r="B13" s="93" t="s">
        <v>48</v>
      </c>
      <c r="C13" s="25">
        <f>'I.A.4'!I30+'I.A.8'!K13</f>
        <v>805023.36</v>
      </c>
      <c r="D13" s="25">
        <f>'I.A.4'!J30</f>
        <v>290447.72639999999</v>
      </c>
      <c r="E13" s="26">
        <f t="shared" si="0"/>
        <v>1095471.0863999999</v>
      </c>
    </row>
    <row r="14" spans="1:5" x14ac:dyDescent="0.35">
      <c r="B14" s="93" t="s">
        <v>49</v>
      </c>
      <c r="C14" s="25">
        <f>'I.A.4'!I31+'I.A.8'!K14</f>
        <v>1218318.9408</v>
      </c>
      <c r="D14" s="25">
        <f>'I.A.4'!J31</f>
        <v>369934.06384800002</v>
      </c>
      <c r="E14" s="26">
        <f t="shared" si="0"/>
        <v>1588253.004648</v>
      </c>
    </row>
    <row r="15" spans="1:5" x14ac:dyDescent="0.35">
      <c r="B15" s="93" t="s">
        <v>50</v>
      </c>
      <c r="C15" s="25">
        <f>'I.A.4'!I32+'I.A.8'!K15</f>
        <v>1685725.4106000001</v>
      </c>
      <c r="D15" s="25">
        <f>'I.A.4'!J32</f>
        <v>341606.95484850003</v>
      </c>
      <c r="E15" s="26">
        <f t="shared" si="0"/>
        <v>2027332.3654485</v>
      </c>
    </row>
    <row r="16" spans="1:5" x14ac:dyDescent="0.35">
      <c r="B16" s="93" t="s">
        <v>51</v>
      </c>
      <c r="C16" s="25">
        <f>'I.A.4'!I33+'I.A.8'!K16</f>
        <v>407851.55999999994</v>
      </c>
      <c r="D16" s="25">
        <f>'I.A.4'!J33</f>
        <v>151924.70609999998</v>
      </c>
      <c r="E16" s="26">
        <f t="shared" si="0"/>
        <v>559776.26609999989</v>
      </c>
    </row>
    <row r="17" spans="2:5" x14ac:dyDescent="0.35">
      <c r="B17" s="44" t="s">
        <v>33</v>
      </c>
      <c r="C17" s="42">
        <f>SUM(C8:C16)</f>
        <v>5119860.4246799992</v>
      </c>
      <c r="D17" s="42">
        <f>SUM(D8:D16)</f>
        <v>1527271.5396933001</v>
      </c>
      <c r="E17" s="42">
        <f>SUM(E8:E16)</f>
        <v>6647131.9643732989</v>
      </c>
    </row>
  </sheetData>
  <mergeCells count="2">
    <mergeCell ref="B5:B7"/>
    <mergeCell ref="C5:E6"/>
  </mergeCells>
  <pageMargins left="0.7" right="0.7" top="0.75" bottom="0.75" header="0.3" footer="0.3"/>
  <pageSetup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17"/>
  <sheetViews>
    <sheetView zoomScale="80" zoomScaleNormal="80" workbookViewId="0">
      <selection activeCell="H12" sqref="H12"/>
    </sheetView>
  </sheetViews>
  <sheetFormatPr defaultColWidth="9.1796875" defaultRowHeight="14.5" x14ac:dyDescent="0.35"/>
  <cols>
    <col min="1" max="2" width="9.1796875" style="13"/>
    <col min="3" max="3" width="17.54296875" style="13" customWidth="1"/>
    <col min="4" max="4" width="11.453125" style="13" customWidth="1"/>
    <col min="5" max="5" width="15.81640625" style="13" customWidth="1"/>
    <col min="6" max="7" width="9.1796875" style="13"/>
    <col min="8" max="10" width="11.453125" style="13" customWidth="1"/>
    <col min="11" max="12" width="9.1796875" style="13"/>
    <col min="13" max="15" width="11.453125" style="13" customWidth="1"/>
    <col min="16" max="17" width="9.1796875" style="13"/>
    <col min="18" max="20" width="11.453125" style="13" customWidth="1"/>
    <col min="21" max="16384" width="9.1796875" style="13"/>
  </cols>
  <sheetData>
    <row r="1" spans="1:5" ht="30" customHeight="1" x14ac:dyDescent="0.5">
      <c r="A1" s="15" t="s">
        <v>0</v>
      </c>
      <c r="B1" s="15" t="s">
        <v>1</v>
      </c>
    </row>
    <row r="3" spans="1:5" x14ac:dyDescent="0.35">
      <c r="B3" s="16" t="s">
        <v>94</v>
      </c>
      <c r="C3" s="16" t="s">
        <v>95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x14ac:dyDescent="0.35">
      <c r="B7" s="126"/>
      <c r="C7" s="92" t="s">
        <v>60</v>
      </c>
      <c r="D7" s="92" t="s">
        <v>61</v>
      </c>
      <c r="E7" s="92" t="s">
        <v>32</v>
      </c>
    </row>
    <row r="8" spans="1:5" x14ac:dyDescent="0.35">
      <c r="B8" s="93" t="s">
        <v>10</v>
      </c>
      <c r="C8" s="25">
        <f>'I.A.4'!N25+'I.A.8'!L8</f>
        <v>129540.6</v>
      </c>
      <c r="D8" s="25">
        <f>'I.A.4'!O25</f>
        <v>0</v>
      </c>
      <c r="E8" s="26">
        <f t="shared" ref="E8:E16" si="0">C8+D8</f>
        <v>129540.6</v>
      </c>
    </row>
    <row r="9" spans="1:5" x14ac:dyDescent="0.35">
      <c r="B9" s="93" t="s">
        <v>44</v>
      </c>
      <c r="C9" s="25">
        <f>'I.A.4'!N26+'I.A.8'!L9</f>
        <v>256451.16</v>
      </c>
      <c r="D9" s="25">
        <f>'I.A.4'!O26</f>
        <v>0</v>
      </c>
      <c r="E9" s="26">
        <f t="shared" si="0"/>
        <v>256451.16</v>
      </c>
    </row>
    <row r="10" spans="1:5" x14ac:dyDescent="0.35">
      <c r="B10" s="93" t="s">
        <v>45</v>
      </c>
      <c r="C10" s="25">
        <f>'I.A.4'!N27+'I.A.8'!L10</f>
        <v>407263.69152000005</v>
      </c>
      <c r="D10" s="25">
        <f>'I.A.4'!O27</f>
        <v>0</v>
      </c>
      <c r="E10" s="26">
        <f t="shared" si="0"/>
        <v>407263.69152000005</v>
      </c>
    </row>
    <row r="11" spans="1:5" x14ac:dyDescent="0.35">
      <c r="B11" s="93" t="s">
        <v>46</v>
      </c>
      <c r="C11" s="25">
        <f>'I.A.4'!N28+'I.A.8'!L11</f>
        <v>722682</v>
      </c>
      <c r="D11" s="25">
        <f>'I.A.4'!O28</f>
        <v>0</v>
      </c>
      <c r="E11" s="26">
        <f t="shared" si="0"/>
        <v>722682</v>
      </c>
    </row>
    <row r="12" spans="1:5" x14ac:dyDescent="0.35">
      <c r="B12" s="93" t="s">
        <v>47</v>
      </c>
      <c r="C12" s="25">
        <f>'I.A.4'!N29+'I.A.8'!L12</f>
        <v>1353931.6800000002</v>
      </c>
      <c r="D12" s="25">
        <f>'I.A.4'!O29</f>
        <v>0</v>
      </c>
      <c r="E12" s="26">
        <f t="shared" si="0"/>
        <v>1353931.6800000002</v>
      </c>
    </row>
    <row r="13" spans="1:5" x14ac:dyDescent="0.35">
      <c r="B13" s="93" t="s">
        <v>48</v>
      </c>
      <c r="C13" s="25">
        <f>'I.A.4'!N30+'I.A.8'!L13</f>
        <v>2002119.6</v>
      </c>
      <c r="D13" s="25">
        <f>'I.A.4'!O30</f>
        <v>0</v>
      </c>
      <c r="E13" s="26">
        <f t="shared" si="0"/>
        <v>2002119.6</v>
      </c>
    </row>
    <row r="14" spans="1:5" x14ac:dyDescent="0.35">
      <c r="B14" s="93" t="s">
        <v>49</v>
      </c>
      <c r="C14" s="25">
        <f>'I.A.4'!N31+'I.A.8'!L14</f>
        <v>2496256.8336</v>
      </c>
      <c r="D14" s="25">
        <f>'I.A.4'!O31</f>
        <v>0</v>
      </c>
      <c r="E14" s="26">
        <f t="shared" si="0"/>
        <v>2496256.8336</v>
      </c>
    </row>
    <row r="15" spans="1:5" x14ac:dyDescent="0.35">
      <c r="B15" s="93" t="s">
        <v>50</v>
      </c>
      <c r="C15" s="25">
        <f>'I.A.4'!N32+'I.A.8'!L15</f>
        <v>2616462</v>
      </c>
      <c r="D15" s="25">
        <f>'I.A.4'!O32</f>
        <v>0</v>
      </c>
      <c r="E15" s="26">
        <f t="shared" si="0"/>
        <v>2616462</v>
      </c>
    </row>
    <row r="16" spans="1:5" x14ac:dyDescent="0.35">
      <c r="B16" s="93" t="s">
        <v>51</v>
      </c>
      <c r="C16" s="25">
        <f>'I.A.4'!N33+'I.A.8'!L16</f>
        <v>535686.48</v>
      </c>
      <c r="D16" s="25">
        <f>'I.A.4'!O33</f>
        <v>0</v>
      </c>
      <c r="E16" s="26">
        <f t="shared" si="0"/>
        <v>535686.48</v>
      </c>
    </row>
    <row r="17" spans="2:5" x14ac:dyDescent="0.35">
      <c r="B17" s="44" t="s">
        <v>33</v>
      </c>
      <c r="C17" s="42">
        <f>SUM(C8:C16)</f>
        <v>10520394.045120001</v>
      </c>
      <c r="D17" s="42">
        <f>SUM(D8:D16)</f>
        <v>0</v>
      </c>
      <c r="E17" s="42">
        <f>SUM(E8:E16)</f>
        <v>10520394.045120001</v>
      </c>
    </row>
  </sheetData>
  <mergeCells count="2">
    <mergeCell ref="B5:B7"/>
    <mergeCell ref="C5:E6"/>
  </mergeCells>
  <pageMargins left="0.7" right="0.7" top="0.75" bottom="0.75" header="0.3" footer="0.3"/>
  <pageSetup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7"/>
  <sheetViews>
    <sheetView zoomScale="80" zoomScaleNormal="80" workbookViewId="0">
      <selection activeCell="I15" sqref="I15"/>
    </sheetView>
  </sheetViews>
  <sheetFormatPr defaultColWidth="9.1796875" defaultRowHeight="14.5" x14ac:dyDescent="0.35"/>
  <cols>
    <col min="1" max="2" width="9.1796875" style="13"/>
    <col min="3" max="5" width="12.81640625" style="13" customWidth="1"/>
    <col min="6" max="7" width="9.1796875" style="13"/>
    <col min="8" max="10" width="11.453125" style="13" customWidth="1"/>
    <col min="11" max="12" width="9.1796875" style="13"/>
    <col min="13" max="15" width="11.453125" style="13" customWidth="1"/>
    <col min="16" max="17" width="9.1796875" style="13"/>
    <col min="18" max="20" width="11.453125" style="13" customWidth="1"/>
    <col min="21" max="16384" width="9.1796875" style="13"/>
  </cols>
  <sheetData>
    <row r="1" spans="1:5" ht="30" customHeight="1" x14ac:dyDescent="0.5">
      <c r="A1" s="15" t="s">
        <v>0</v>
      </c>
      <c r="B1" s="15" t="s">
        <v>1</v>
      </c>
    </row>
    <row r="3" spans="1:5" x14ac:dyDescent="0.35">
      <c r="B3" s="16" t="s">
        <v>96</v>
      </c>
      <c r="C3" s="16" t="s">
        <v>97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x14ac:dyDescent="0.35">
      <c r="B7" s="126"/>
      <c r="C7" s="92" t="s">
        <v>60</v>
      </c>
      <c r="D7" s="92" t="s">
        <v>61</v>
      </c>
      <c r="E7" s="92" t="s">
        <v>32</v>
      </c>
    </row>
    <row r="8" spans="1:5" x14ac:dyDescent="0.35">
      <c r="B8" s="93" t="s">
        <v>10</v>
      </c>
      <c r="C8" s="25">
        <f>'I.A.13'!C8+'I.A.14'!C8+'I.A.15'!C8</f>
        <v>288418.99679999996</v>
      </c>
      <c r="D8" s="25">
        <f>'I.A.13'!D8+'I.A.14'!D8+'I.A.15'!D8</f>
        <v>88790.745911999998</v>
      </c>
      <c r="E8" s="26">
        <f t="shared" ref="E8:E16" si="0">C8+D8</f>
        <v>377209.74271199998</v>
      </c>
    </row>
    <row r="9" spans="1:5" x14ac:dyDescent="0.35">
      <c r="B9" s="93" t="s">
        <v>44</v>
      </c>
      <c r="C9" s="25">
        <f>'I.A.13'!C9+'I.A.14'!C9+'I.A.15'!C9</f>
        <v>490868.76</v>
      </c>
      <c r="D9" s="25">
        <f>'I.A.13'!D9+'I.A.14'!D9+'I.A.15'!D9</f>
        <v>127535.052</v>
      </c>
      <c r="E9" s="26">
        <f t="shared" si="0"/>
        <v>618403.81200000003</v>
      </c>
    </row>
    <row r="10" spans="1:5" x14ac:dyDescent="0.35">
      <c r="B10" s="93" t="s">
        <v>45</v>
      </c>
      <c r="C10" s="25">
        <f>'I.A.13'!C10+'I.A.14'!C10+'I.A.15'!C10</f>
        <v>714628.60655999999</v>
      </c>
      <c r="D10" s="25">
        <f>'I.A.13'!D10+'I.A.14'!D10+'I.A.15'!D10</f>
        <v>164730.53764920001</v>
      </c>
      <c r="E10" s="26">
        <f t="shared" si="0"/>
        <v>879359.14420920005</v>
      </c>
    </row>
    <row r="11" spans="1:5" x14ac:dyDescent="0.35">
      <c r="B11" s="93" t="s">
        <v>46</v>
      </c>
      <c r="C11" s="25">
        <f>'I.A.13'!C11+'I.A.14'!C11+'I.A.15'!C11</f>
        <v>1329172.08</v>
      </c>
      <c r="D11" s="25">
        <f>'I.A.13'!D11+'I.A.14'!D11+'I.A.15'!D11</f>
        <v>322576.52280000004</v>
      </c>
      <c r="E11" s="26">
        <f t="shared" si="0"/>
        <v>1651748.6028</v>
      </c>
    </row>
    <row r="12" spans="1:5" x14ac:dyDescent="0.35">
      <c r="B12" s="93" t="s">
        <v>47</v>
      </c>
      <c r="C12" s="25">
        <f>'I.A.13'!C12+'I.A.14'!C12+'I.A.15'!C12</f>
        <v>2436218.7936</v>
      </c>
      <c r="D12" s="25">
        <f>'I.A.13'!D12+'I.A.14'!D12+'I.A.15'!D12</f>
        <v>573762.48731999996</v>
      </c>
      <c r="E12" s="26">
        <f t="shared" si="0"/>
        <v>3009981.2809199998</v>
      </c>
    </row>
    <row r="13" spans="1:5" x14ac:dyDescent="0.35">
      <c r="B13" s="93" t="s">
        <v>48</v>
      </c>
      <c r="C13" s="25">
        <f>'I.A.13'!C13+'I.A.14'!C13+'I.A.15'!C13</f>
        <v>3879416.64</v>
      </c>
      <c r="D13" s="25">
        <f>'I.A.13'!D13+'I.A.14'!D13+'I.A.15'!D13</f>
        <v>966405.83219999983</v>
      </c>
      <c r="E13" s="26">
        <f t="shared" si="0"/>
        <v>4845822.4721999997</v>
      </c>
    </row>
    <row r="14" spans="1:5" x14ac:dyDescent="0.35">
      <c r="B14" s="93" t="s">
        <v>49</v>
      </c>
      <c r="C14" s="25">
        <f>'I.A.13'!C14+'I.A.14'!C14+'I.A.15'!C14</f>
        <v>5442681.6864</v>
      </c>
      <c r="D14" s="25">
        <f>'I.A.13'!D14+'I.A.14'!D14+'I.A.15'!D14</f>
        <v>1267311.7754279999</v>
      </c>
      <c r="E14" s="26">
        <f t="shared" si="0"/>
        <v>6709993.4618279999</v>
      </c>
    </row>
    <row r="15" spans="1:5" x14ac:dyDescent="0.35">
      <c r="B15" s="93" t="s">
        <v>50</v>
      </c>
      <c r="C15" s="25">
        <f>'I.A.13'!C15+'I.A.14'!C15+'I.A.15'!C15</f>
        <v>6858142.6211999999</v>
      </c>
      <c r="D15" s="25">
        <f>'I.A.13'!D15+'I.A.14'!D15+'I.A.15'!D15</f>
        <v>1181473.2502649999</v>
      </c>
      <c r="E15" s="26">
        <f t="shared" si="0"/>
        <v>8039615.8714649994</v>
      </c>
    </row>
    <row r="16" spans="1:5" x14ac:dyDescent="0.35">
      <c r="B16" s="93" t="s">
        <v>51</v>
      </c>
      <c r="C16" s="25">
        <f>'I.A.13'!C16+'I.A.14'!C16+'I.A.15'!C16</f>
        <v>1542650.16</v>
      </c>
      <c r="D16" s="25">
        <f>'I.A.13'!D16+'I.A.14'!D16+'I.A.15'!D16</f>
        <v>542845.36439999996</v>
      </c>
      <c r="E16" s="26">
        <f t="shared" si="0"/>
        <v>2085495.5244</v>
      </c>
    </row>
    <row r="17" spans="2:5" x14ac:dyDescent="0.35">
      <c r="B17" s="44" t="s">
        <v>33</v>
      </c>
      <c r="C17" s="42">
        <f>SUM(C8:C16)</f>
        <v>22982198.344560001</v>
      </c>
      <c r="D17" s="42">
        <f>SUM(D8:D16)</f>
        <v>5235431.5679741995</v>
      </c>
      <c r="E17" s="42">
        <f>SUM(E8:E16)</f>
        <v>28217629.912534196</v>
      </c>
    </row>
  </sheetData>
  <mergeCells count="2">
    <mergeCell ref="B5:B7"/>
    <mergeCell ref="C5:E6"/>
  </mergeCells>
  <pageMargins left="0.7" right="0.7" top="0.75" bottom="0.75" header="0.3" footer="0.3"/>
  <pageSetup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8"/>
  <sheetViews>
    <sheetView zoomScale="80" zoomScaleNormal="80" workbookViewId="0">
      <selection activeCell="I23" sqref="I23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16384" width="9.1796875" style="13"/>
  </cols>
  <sheetData>
    <row r="1" spans="1:8" ht="30" customHeight="1" x14ac:dyDescent="0.5">
      <c r="A1" s="15" t="s">
        <v>0</v>
      </c>
      <c r="B1" s="15" t="s">
        <v>1</v>
      </c>
    </row>
    <row r="3" spans="1:8" x14ac:dyDescent="0.35">
      <c r="B3" s="16" t="s">
        <v>98</v>
      </c>
      <c r="C3" s="16" t="s">
        <v>99</v>
      </c>
    </row>
    <row r="5" spans="1:8" ht="15" customHeight="1" x14ac:dyDescent="0.35">
      <c r="C5" s="126" t="s">
        <v>4</v>
      </c>
      <c r="D5" s="131" t="s">
        <v>5</v>
      </c>
      <c r="E5" s="126" t="s">
        <v>4</v>
      </c>
      <c r="F5" s="131" t="s">
        <v>5</v>
      </c>
    </row>
    <row r="6" spans="1:8" ht="15" customHeight="1" x14ac:dyDescent="0.35">
      <c r="C6" s="126"/>
      <c r="D6" s="131"/>
      <c r="E6" s="126"/>
      <c r="F6" s="131"/>
    </row>
    <row r="7" spans="1:8" x14ac:dyDescent="0.35">
      <c r="C7" s="93">
        <v>65</v>
      </c>
      <c r="D7" s="11">
        <f>[1]Retireds!F7</f>
        <v>72872250</v>
      </c>
      <c r="E7" s="93">
        <v>85</v>
      </c>
      <c r="F7" s="11">
        <f>[1]Retireds!F27</f>
        <v>9243500</v>
      </c>
      <c r="H7" s="19" t="s">
        <v>100</v>
      </c>
    </row>
    <row r="8" spans="1:8" x14ac:dyDescent="0.35">
      <c r="C8" s="93">
        <v>66</v>
      </c>
      <c r="D8" s="11">
        <f>[1]Retireds!F8</f>
        <v>54155500</v>
      </c>
      <c r="E8" s="93">
        <v>86</v>
      </c>
      <c r="F8" s="11">
        <f>[1]Retireds!F28</f>
        <v>8204500</v>
      </c>
    </row>
    <row r="9" spans="1:8" x14ac:dyDescent="0.35">
      <c r="C9" s="93">
        <v>67</v>
      </c>
      <c r="D9" s="11">
        <f>[1]Retireds!F9</f>
        <v>59384000</v>
      </c>
      <c r="E9" s="93">
        <v>87</v>
      </c>
      <c r="F9" s="11">
        <f>[1]Retireds!F29</f>
        <v>7660500</v>
      </c>
    </row>
    <row r="10" spans="1:8" x14ac:dyDescent="0.35">
      <c r="C10" s="93">
        <v>68</v>
      </c>
      <c r="D10" s="11">
        <f>[1]Retireds!F10</f>
        <v>54323500</v>
      </c>
      <c r="E10" s="93">
        <v>88</v>
      </c>
      <c r="F10" s="11">
        <f>[1]Retireds!F30</f>
        <v>7202000</v>
      </c>
    </row>
    <row r="11" spans="1:8" x14ac:dyDescent="0.35">
      <c r="C11" s="93">
        <v>69</v>
      </c>
      <c r="D11" s="11">
        <f>[1]Retireds!F11</f>
        <v>55060000</v>
      </c>
      <c r="E11" s="93">
        <v>89</v>
      </c>
      <c r="F11" s="11">
        <f>[1]Retireds!F31</f>
        <v>5753000</v>
      </c>
    </row>
    <row r="12" spans="1:8" x14ac:dyDescent="0.35">
      <c r="C12" s="93">
        <v>70</v>
      </c>
      <c r="D12" s="11">
        <f>[1]Retireds!F12</f>
        <v>58302000</v>
      </c>
      <c r="E12" s="93">
        <v>90</v>
      </c>
      <c r="F12" s="11">
        <f>[1]Retireds!F32</f>
        <v>4175000</v>
      </c>
    </row>
    <row r="13" spans="1:8" x14ac:dyDescent="0.35">
      <c r="C13" s="93">
        <v>71</v>
      </c>
      <c r="D13" s="11">
        <f>[1]Retireds!F13</f>
        <v>56627500</v>
      </c>
      <c r="E13" s="93">
        <v>91</v>
      </c>
      <c r="F13" s="11">
        <f>[1]Retireds!F33</f>
        <v>3703000</v>
      </c>
    </row>
    <row r="14" spans="1:8" x14ac:dyDescent="0.35">
      <c r="C14" s="93">
        <v>72</v>
      </c>
      <c r="D14" s="11">
        <f>[1]Retireds!F14</f>
        <v>47006000</v>
      </c>
      <c r="E14" s="93">
        <v>92</v>
      </c>
      <c r="F14" s="11">
        <f>[1]Retireds!F34</f>
        <v>2603500</v>
      </c>
    </row>
    <row r="15" spans="1:8" x14ac:dyDescent="0.35">
      <c r="C15" s="93">
        <v>73</v>
      </c>
      <c r="D15" s="11">
        <f>[1]Retireds!F15</f>
        <v>36366500</v>
      </c>
      <c r="E15" s="93">
        <v>93</v>
      </c>
      <c r="F15" s="11">
        <f>[1]Retireds!F35</f>
        <v>1753500</v>
      </c>
    </row>
    <row r="16" spans="1:8" x14ac:dyDescent="0.35">
      <c r="C16" s="93">
        <v>74</v>
      </c>
      <c r="D16" s="11">
        <f>[1]Retireds!F16</f>
        <v>35013500</v>
      </c>
      <c r="E16" s="93">
        <v>94</v>
      </c>
      <c r="F16" s="11">
        <f>[1]Retireds!F36</f>
        <v>1647500</v>
      </c>
    </row>
    <row r="17" spans="3:8" x14ac:dyDescent="0.35">
      <c r="C17" s="93">
        <v>75</v>
      </c>
      <c r="D17" s="11">
        <f>[1]Retireds!F17</f>
        <v>33849000</v>
      </c>
      <c r="E17" s="93">
        <v>95</v>
      </c>
      <c r="F17" s="11">
        <f>[1]Retireds!F37</f>
        <v>878000</v>
      </c>
    </row>
    <row r="18" spans="3:8" x14ac:dyDescent="0.35">
      <c r="C18" s="93">
        <v>76</v>
      </c>
      <c r="D18" s="11">
        <f>[1]Retireds!F18</f>
        <v>30047000</v>
      </c>
      <c r="E18" s="93">
        <v>96</v>
      </c>
      <c r="F18" s="11">
        <f>[1]Retireds!F38</f>
        <v>738000</v>
      </c>
    </row>
    <row r="19" spans="3:8" x14ac:dyDescent="0.35">
      <c r="C19" s="93">
        <v>77</v>
      </c>
      <c r="D19" s="11">
        <f>[1]Retireds!F19</f>
        <v>24234000</v>
      </c>
      <c r="E19" s="93">
        <v>97</v>
      </c>
      <c r="F19" s="11">
        <f>[1]Retireds!F39</f>
        <v>577000</v>
      </c>
    </row>
    <row r="20" spans="3:8" x14ac:dyDescent="0.35">
      <c r="C20" s="93">
        <v>78</v>
      </c>
      <c r="D20" s="11">
        <f>[1]Retireds!F20</f>
        <v>20562500</v>
      </c>
      <c r="E20" s="93">
        <v>98</v>
      </c>
      <c r="F20" s="11">
        <f>[1]Retireds!F40</f>
        <v>436500</v>
      </c>
    </row>
    <row r="21" spans="3:8" x14ac:dyDescent="0.35">
      <c r="C21" s="93">
        <v>79</v>
      </c>
      <c r="D21" s="11">
        <f>[1]Retireds!F21</f>
        <v>17900500</v>
      </c>
      <c r="E21" s="93">
        <v>99</v>
      </c>
      <c r="F21" s="11">
        <f>[1]Retireds!F41</f>
        <v>146000</v>
      </c>
    </row>
    <row r="22" spans="3:8" x14ac:dyDescent="0.35">
      <c r="C22" s="93">
        <v>80</v>
      </c>
      <c r="D22" s="11">
        <f>[1]Retireds!F22</f>
        <v>18162000</v>
      </c>
      <c r="E22" s="93">
        <v>100</v>
      </c>
      <c r="F22" s="11">
        <f>[1]Retireds!F42</f>
        <v>334500</v>
      </c>
    </row>
    <row r="23" spans="3:8" x14ac:dyDescent="0.35">
      <c r="C23" s="93">
        <v>81</v>
      </c>
      <c r="D23" s="11">
        <f>[1]Retireds!F23</f>
        <v>15138500</v>
      </c>
      <c r="E23" s="93">
        <v>101</v>
      </c>
      <c r="F23" s="11">
        <v>0</v>
      </c>
    </row>
    <row r="24" spans="3:8" x14ac:dyDescent="0.35">
      <c r="C24" s="93">
        <v>82</v>
      </c>
      <c r="D24" s="11">
        <f>[1]Retireds!F24</f>
        <v>12814500</v>
      </c>
      <c r="E24" s="93">
        <v>102</v>
      </c>
      <c r="F24" s="11">
        <v>0</v>
      </c>
    </row>
    <row r="25" spans="3:8" x14ac:dyDescent="0.35">
      <c r="C25" s="93">
        <v>83</v>
      </c>
      <c r="D25" s="11">
        <f>[1]Retireds!F25</f>
        <v>11831000</v>
      </c>
      <c r="E25" s="93">
        <v>103</v>
      </c>
      <c r="F25" s="11">
        <v>0</v>
      </c>
    </row>
    <row r="26" spans="3:8" x14ac:dyDescent="0.35">
      <c r="C26" s="93">
        <v>84</v>
      </c>
      <c r="D26" s="11">
        <f>[1]Retireds!F26</f>
        <v>10424500</v>
      </c>
      <c r="E26" s="93">
        <v>104</v>
      </c>
      <c r="F26" s="11">
        <v>0</v>
      </c>
    </row>
    <row r="27" spans="3:8" x14ac:dyDescent="0.35">
      <c r="C27" s="93"/>
      <c r="D27" s="24"/>
      <c r="E27" s="93">
        <v>105</v>
      </c>
      <c r="F27" s="11">
        <v>0</v>
      </c>
    </row>
    <row r="28" spans="3:8" x14ac:dyDescent="0.35">
      <c r="C28" s="92" t="s">
        <v>19</v>
      </c>
      <c r="D28" s="39"/>
      <c r="E28" s="92"/>
      <c r="F28" s="45">
        <f>SUM(D7:D26,F7:F27)</f>
        <v>779130250</v>
      </c>
      <c r="G28" s="14"/>
      <c r="H28" s="14"/>
    </row>
  </sheetData>
  <mergeCells count="4">
    <mergeCell ref="C5:C6"/>
    <mergeCell ref="E5:E6"/>
    <mergeCell ref="F5:F6"/>
    <mergeCell ref="D5:D6"/>
  </mergeCells>
  <pageMargins left="0.7" right="0.7" top="0.75" bottom="0.75" header="0.3" footer="0.3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34"/>
  <sheetViews>
    <sheetView zoomScale="80" zoomScaleNormal="80" workbookViewId="0">
      <selection activeCell="B11" sqref="B11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16384" width="9.1796875" style="13"/>
  </cols>
  <sheetData>
    <row r="1" spans="1:8" ht="30" customHeight="1" x14ac:dyDescent="0.5">
      <c r="A1" s="15" t="s">
        <v>0</v>
      </c>
      <c r="B1" s="15" t="s">
        <v>1</v>
      </c>
    </row>
    <row r="3" spans="1:8" x14ac:dyDescent="0.35">
      <c r="B3" s="16" t="s">
        <v>101</v>
      </c>
      <c r="C3" s="16" t="s">
        <v>102</v>
      </c>
    </row>
    <row r="5" spans="1:8" ht="15" customHeight="1" x14ac:dyDescent="0.35">
      <c r="B5" s="46">
        <f>'[2]Lives and Volume (State)'!G26</f>
        <v>5215</v>
      </c>
      <c r="C5" s="47" t="s">
        <v>103</v>
      </c>
      <c r="D5" s="47"/>
      <c r="E5" s="47"/>
      <c r="F5" s="47"/>
    </row>
    <row r="6" spans="1:8" ht="15" customHeight="1" x14ac:dyDescent="0.35">
      <c r="B6" s="46">
        <f>'[2]Lives and Volume (State)'!G27</f>
        <v>17848</v>
      </c>
      <c r="C6" s="47" t="s">
        <v>104</v>
      </c>
      <c r="D6" s="47"/>
      <c r="E6" s="47"/>
      <c r="F6" s="47"/>
    </row>
    <row r="7" spans="1:8" x14ac:dyDescent="0.35">
      <c r="H7" s="19" t="s">
        <v>100</v>
      </c>
    </row>
    <row r="34" spans="8:8" x14ac:dyDescent="0.35">
      <c r="H34" s="14"/>
    </row>
  </sheetData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zoomScale="80" zoomScaleNormal="80" zoomScaleSheetLayoutView="80" workbookViewId="0">
      <selection activeCell="G41" sqref="G41"/>
    </sheetView>
  </sheetViews>
  <sheetFormatPr defaultColWidth="9.1796875" defaultRowHeight="14.5" x14ac:dyDescent="0.35"/>
  <cols>
    <col min="1" max="1" width="4.7265625" style="13" customWidth="1"/>
    <col min="2" max="2" width="5" style="13" customWidth="1"/>
    <col min="3" max="3" width="9.1796875" style="13"/>
    <col min="4" max="5" width="11.453125" style="13" customWidth="1"/>
    <col min="6" max="6" width="9.1796875" style="13"/>
    <col min="7" max="8" width="15.26953125" style="13" bestFit="1" customWidth="1"/>
    <col min="9" max="9" width="10.81640625" style="13" customWidth="1"/>
    <col min="10" max="10" width="9.1796875" style="13"/>
    <col min="11" max="11" width="11.54296875" style="13" customWidth="1"/>
    <col min="12" max="12" width="3" style="13" customWidth="1"/>
    <col min="13" max="13" width="5.453125" style="13" customWidth="1"/>
    <col min="14" max="14" width="8.7265625" style="13" customWidth="1"/>
    <col min="15" max="15" width="3.54296875" style="13" customWidth="1"/>
    <col min="16" max="16" width="5.81640625" style="13" customWidth="1"/>
    <col min="17" max="16384" width="9.1796875" style="13"/>
  </cols>
  <sheetData>
    <row r="1" spans="1:17" ht="30" customHeight="1" x14ac:dyDescent="0.5">
      <c r="A1" s="15" t="s">
        <v>0</v>
      </c>
      <c r="B1" s="15" t="s">
        <v>1</v>
      </c>
      <c r="O1" s="66"/>
    </row>
    <row r="3" spans="1:17" x14ac:dyDescent="0.35">
      <c r="B3" s="16" t="s">
        <v>2</v>
      </c>
      <c r="C3" s="16" t="s">
        <v>3</v>
      </c>
    </row>
    <row r="5" spans="1:17" ht="15" customHeight="1" x14ac:dyDescent="0.35">
      <c r="C5" s="126" t="s">
        <v>4</v>
      </c>
      <c r="D5" s="127" t="s">
        <v>5</v>
      </c>
      <c r="E5" s="127"/>
      <c r="F5" s="126" t="s">
        <v>4</v>
      </c>
      <c r="G5" s="127" t="s">
        <v>5</v>
      </c>
      <c r="H5" s="127"/>
    </row>
    <row r="6" spans="1:17" ht="15" customHeight="1" x14ac:dyDescent="0.35">
      <c r="C6" s="126"/>
      <c r="D6" s="127" t="s">
        <v>6</v>
      </c>
      <c r="E6" s="127"/>
      <c r="F6" s="126"/>
      <c r="G6" s="127" t="s">
        <v>6</v>
      </c>
      <c r="H6" s="127"/>
    </row>
    <row r="7" spans="1:17" ht="15.75" customHeight="1" x14ac:dyDescent="0.35">
      <c r="C7" s="126"/>
      <c r="D7" s="92" t="s">
        <v>7</v>
      </c>
      <c r="E7" s="92" t="s">
        <v>8</v>
      </c>
      <c r="F7" s="126"/>
      <c r="G7" s="92" t="s">
        <v>9</v>
      </c>
      <c r="H7" s="92" t="s">
        <v>8</v>
      </c>
      <c r="J7" s="13" t="s">
        <v>56</v>
      </c>
      <c r="K7" s="68" t="s">
        <v>188</v>
      </c>
      <c r="M7" s="68" t="s">
        <v>56</v>
      </c>
      <c r="N7" s="68" t="s">
        <v>188</v>
      </c>
      <c r="P7" s="68" t="s">
        <v>56</v>
      </c>
      <c r="Q7" s="68" t="s">
        <v>188</v>
      </c>
    </row>
    <row r="8" spans="1:17" ht="15.75" customHeight="1" x14ac:dyDescent="0.35">
      <c r="C8" s="93">
        <v>17</v>
      </c>
      <c r="D8" s="9">
        <v>2218</v>
      </c>
      <c r="E8" s="9">
        <v>2829</v>
      </c>
      <c r="F8" s="93">
        <v>44</v>
      </c>
      <c r="G8" s="9">
        <v>40680</v>
      </c>
      <c r="H8" s="9">
        <v>43917</v>
      </c>
      <c r="J8" s="13" t="s">
        <v>10</v>
      </c>
      <c r="K8" s="14">
        <f>SUM(D8:E20)</f>
        <v>220301.66</v>
      </c>
      <c r="L8" s="100"/>
      <c r="M8" s="13">
        <v>20</v>
      </c>
      <c r="N8" s="14">
        <f>SUM(D8:E11)</f>
        <v>5938</v>
      </c>
      <c r="O8" s="101"/>
      <c r="P8" s="13">
        <v>46</v>
      </c>
      <c r="Q8" s="14">
        <f t="shared" ref="Q8:Q31" si="0">G10+H10</f>
        <v>80926</v>
      </c>
    </row>
    <row r="9" spans="1:17" x14ac:dyDescent="0.35">
      <c r="C9" s="93">
        <v>18</v>
      </c>
      <c r="D9" s="9">
        <v>0</v>
      </c>
      <c r="E9" s="9">
        <v>0</v>
      </c>
      <c r="F9" s="93">
        <v>45</v>
      </c>
      <c r="G9" s="9">
        <v>37858</v>
      </c>
      <c r="H9" s="9">
        <v>43441</v>
      </c>
      <c r="J9" s="13" t="s">
        <v>11</v>
      </c>
      <c r="K9" s="14">
        <f>SUM(D21:E25)</f>
        <v>299215</v>
      </c>
      <c r="L9" s="100"/>
      <c r="M9" s="13">
        <v>21</v>
      </c>
      <c r="N9" s="14">
        <f t="shared" ref="N9:N31" si="1">D12+E12</f>
        <v>1641</v>
      </c>
      <c r="O9" s="101"/>
      <c r="P9" s="13">
        <v>47</v>
      </c>
      <c r="Q9" s="14">
        <f t="shared" si="0"/>
        <v>96024.239999999991</v>
      </c>
    </row>
    <row r="10" spans="1:17" x14ac:dyDescent="0.35">
      <c r="C10" s="93">
        <v>19</v>
      </c>
      <c r="D10" s="9">
        <v>34</v>
      </c>
      <c r="E10" s="9">
        <v>62</v>
      </c>
      <c r="F10" s="93">
        <v>46</v>
      </c>
      <c r="G10" s="9">
        <v>38794</v>
      </c>
      <c r="H10" s="9">
        <v>42132</v>
      </c>
      <c r="J10" s="13" t="s">
        <v>12</v>
      </c>
      <c r="K10" s="14">
        <f>SUM(D26:E30)</f>
        <v>373787.99699999997</v>
      </c>
      <c r="L10" s="100"/>
      <c r="M10" s="13">
        <v>22</v>
      </c>
      <c r="N10" s="14">
        <f t="shared" si="1"/>
        <v>3719</v>
      </c>
      <c r="O10" s="101"/>
      <c r="P10" s="13">
        <v>48</v>
      </c>
      <c r="Q10" s="14">
        <f t="shared" si="0"/>
        <v>103244</v>
      </c>
    </row>
    <row r="11" spans="1:17" x14ac:dyDescent="0.35">
      <c r="C11" s="93">
        <v>20</v>
      </c>
      <c r="D11" s="9">
        <v>235</v>
      </c>
      <c r="E11" s="9">
        <v>560</v>
      </c>
      <c r="F11" s="93">
        <v>47</v>
      </c>
      <c r="G11" s="9">
        <v>49022</v>
      </c>
      <c r="H11" s="9">
        <v>47002.239999999998</v>
      </c>
      <c r="J11" s="13" t="s">
        <v>13</v>
      </c>
      <c r="K11" s="14">
        <f>SUM(D31:E34,G8:H8)</f>
        <v>410965</v>
      </c>
      <c r="L11" s="100"/>
      <c r="M11" s="13">
        <v>23</v>
      </c>
      <c r="N11" s="14">
        <f t="shared" si="1"/>
        <v>8878</v>
      </c>
      <c r="O11" s="101"/>
      <c r="P11" s="13">
        <v>49</v>
      </c>
      <c r="Q11" s="14">
        <f t="shared" si="0"/>
        <v>101765</v>
      </c>
    </row>
    <row r="12" spans="1:17" x14ac:dyDescent="0.35">
      <c r="C12" s="93">
        <v>21</v>
      </c>
      <c r="D12" s="9">
        <v>729</v>
      </c>
      <c r="E12" s="9">
        <v>912</v>
      </c>
      <c r="F12" s="93">
        <v>48</v>
      </c>
      <c r="G12" s="9">
        <v>50609</v>
      </c>
      <c r="H12" s="9">
        <v>52635</v>
      </c>
      <c r="J12" s="13" t="s">
        <v>14</v>
      </c>
      <c r="K12" s="14">
        <f>SUM(G9:H13)</f>
        <v>463258.24</v>
      </c>
      <c r="L12" s="100"/>
      <c r="M12" s="13">
        <v>24</v>
      </c>
      <c r="N12" s="14">
        <f t="shared" si="1"/>
        <v>17486</v>
      </c>
      <c r="O12" s="101"/>
      <c r="P12" s="13">
        <v>50</v>
      </c>
      <c r="Q12" s="14">
        <f t="shared" si="0"/>
        <v>96232</v>
      </c>
    </row>
    <row r="13" spans="1:17" x14ac:dyDescent="0.35">
      <c r="C13" s="93">
        <v>22</v>
      </c>
      <c r="D13" s="9">
        <v>1686</v>
      </c>
      <c r="E13" s="9">
        <v>2033</v>
      </c>
      <c r="F13" s="93">
        <v>49</v>
      </c>
      <c r="G13" s="9">
        <v>50156</v>
      </c>
      <c r="H13" s="9">
        <v>51609</v>
      </c>
      <c r="J13" s="13" t="s">
        <v>15</v>
      </c>
      <c r="K13" s="14">
        <f>SUM(G14:H18)</f>
        <v>479607</v>
      </c>
      <c r="L13" s="100"/>
      <c r="M13" s="13">
        <v>25</v>
      </c>
      <c r="N13" s="14">
        <f t="shared" si="1"/>
        <v>25487</v>
      </c>
      <c r="O13" s="101"/>
      <c r="P13" s="13">
        <v>51</v>
      </c>
      <c r="Q13" s="14">
        <f t="shared" si="0"/>
        <v>92665</v>
      </c>
    </row>
    <row r="14" spans="1:17" x14ac:dyDescent="0.35">
      <c r="C14" s="93">
        <v>23</v>
      </c>
      <c r="D14" s="9">
        <v>3059</v>
      </c>
      <c r="E14" s="9">
        <v>5819</v>
      </c>
      <c r="F14" s="93">
        <v>50</v>
      </c>
      <c r="G14" s="9">
        <v>48633</v>
      </c>
      <c r="H14" s="9">
        <v>47599</v>
      </c>
      <c r="J14" s="13" t="s">
        <v>16</v>
      </c>
      <c r="K14" s="14">
        <f>SUM(G19:H23)</f>
        <v>477531.77500000002</v>
      </c>
      <c r="L14" s="100"/>
      <c r="M14" s="13">
        <v>26</v>
      </c>
      <c r="N14" s="14">
        <f t="shared" si="1"/>
        <v>29756.16</v>
      </c>
      <c r="O14" s="101"/>
      <c r="P14" s="13">
        <v>52</v>
      </c>
      <c r="Q14" s="14">
        <f t="shared" si="0"/>
        <v>94282</v>
      </c>
    </row>
    <row r="15" spans="1:17" x14ac:dyDescent="0.35">
      <c r="C15" s="93">
        <v>24</v>
      </c>
      <c r="D15" s="9">
        <v>5672</v>
      </c>
      <c r="E15" s="9">
        <v>11814</v>
      </c>
      <c r="F15" s="93">
        <v>51</v>
      </c>
      <c r="G15" s="9">
        <v>47321</v>
      </c>
      <c r="H15" s="9">
        <v>45344</v>
      </c>
      <c r="J15" s="13" t="s">
        <v>17</v>
      </c>
      <c r="K15" s="14">
        <f>SUM(G24:H28)</f>
        <v>325038.23499999999</v>
      </c>
      <c r="L15" s="100"/>
      <c r="M15" s="13">
        <v>27</v>
      </c>
      <c r="N15" s="14">
        <f t="shared" si="1"/>
        <v>36921.5</v>
      </c>
      <c r="O15" s="101"/>
      <c r="P15" s="13">
        <v>53</v>
      </c>
      <c r="Q15" s="14">
        <f t="shared" si="0"/>
        <v>99284</v>
      </c>
    </row>
    <row r="16" spans="1:17" x14ac:dyDescent="0.35">
      <c r="C16" s="93">
        <v>25</v>
      </c>
      <c r="D16" s="9">
        <v>8213</v>
      </c>
      <c r="E16" s="9">
        <v>17274</v>
      </c>
      <c r="F16" s="93">
        <v>52</v>
      </c>
      <c r="G16" s="9">
        <v>48188</v>
      </c>
      <c r="H16" s="9">
        <v>46094</v>
      </c>
      <c r="J16" s="13" t="s">
        <v>18</v>
      </c>
      <c r="K16" s="14">
        <f>SUM(G29:H33)</f>
        <v>116107</v>
      </c>
      <c r="L16" s="100"/>
      <c r="M16" s="13">
        <v>28</v>
      </c>
      <c r="N16" s="14">
        <f t="shared" si="1"/>
        <v>44404</v>
      </c>
      <c r="O16" s="101"/>
      <c r="P16" s="13">
        <v>54</v>
      </c>
      <c r="Q16" s="14">
        <f t="shared" si="0"/>
        <v>97144</v>
      </c>
    </row>
    <row r="17" spans="3:17" x14ac:dyDescent="0.35">
      <c r="C17" s="93">
        <v>26</v>
      </c>
      <c r="D17" s="9">
        <v>10806</v>
      </c>
      <c r="E17" s="9">
        <v>18950.16</v>
      </c>
      <c r="F17" s="93">
        <v>53</v>
      </c>
      <c r="G17" s="9">
        <v>49646</v>
      </c>
      <c r="H17" s="9">
        <v>49638</v>
      </c>
      <c r="K17" s="83">
        <f>SUM(K8:K16)</f>
        <v>3165811.9069999997</v>
      </c>
      <c r="L17" s="100"/>
      <c r="M17" s="13">
        <v>29</v>
      </c>
      <c r="N17" s="14">
        <f t="shared" si="1"/>
        <v>46071</v>
      </c>
      <c r="O17" s="101"/>
      <c r="P17" s="13">
        <v>55</v>
      </c>
      <c r="Q17" s="14">
        <f t="shared" si="0"/>
        <v>99381.41</v>
      </c>
    </row>
    <row r="18" spans="3:17" x14ac:dyDescent="0.35">
      <c r="C18" s="93">
        <v>27</v>
      </c>
      <c r="D18" s="9">
        <v>12902</v>
      </c>
      <c r="E18" s="9">
        <v>24019.5</v>
      </c>
      <c r="F18" s="93">
        <v>54</v>
      </c>
      <c r="G18" s="9">
        <v>46651</v>
      </c>
      <c r="H18" s="9">
        <v>50493</v>
      </c>
      <c r="L18" s="101"/>
      <c r="M18" s="13">
        <v>30</v>
      </c>
      <c r="N18" s="14">
        <f t="shared" si="1"/>
        <v>50589</v>
      </c>
      <c r="O18" s="101"/>
      <c r="P18" s="13">
        <v>56</v>
      </c>
      <c r="Q18" s="14">
        <f t="shared" si="0"/>
        <v>98074</v>
      </c>
    </row>
    <row r="19" spans="3:17" x14ac:dyDescent="0.35">
      <c r="C19" s="93">
        <v>28</v>
      </c>
      <c r="D19" s="9">
        <v>17054</v>
      </c>
      <c r="E19" s="9">
        <v>27350</v>
      </c>
      <c r="F19" s="93">
        <v>55</v>
      </c>
      <c r="G19" s="9">
        <v>47040.41</v>
      </c>
      <c r="H19" s="9">
        <v>52341</v>
      </c>
      <c r="L19" s="101"/>
      <c r="M19" s="13">
        <v>31</v>
      </c>
      <c r="N19" s="14">
        <f t="shared" si="1"/>
        <v>56902</v>
      </c>
      <c r="O19" s="101"/>
      <c r="P19" s="13">
        <v>57</v>
      </c>
      <c r="Q19" s="14">
        <f t="shared" si="0"/>
        <v>92404</v>
      </c>
    </row>
    <row r="20" spans="3:17" x14ac:dyDescent="0.35">
      <c r="C20" s="93">
        <v>29</v>
      </c>
      <c r="D20" s="9">
        <v>17844</v>
      </c>
      <c r="E20" s="9">
        <v>28227</v>
      </c>
      <c r="F20" s="93">
        <v>56</v>
      </c>
      <c r="G20" s="9">
        <v>47251</v>
      </c>
      <c r="H20" s="9">
        <v>50823</v>
      </c>
      <c r="L20" s="101"/>
      <c r="M20" s="13">
        <v>32</v>
      </c>
      <c r="N20" s="14">
        <f t="shared" si="1"/>
        <v>60397</v>
      </c>
      <c r="O20" s="101"/>
      <c r="P20" s="13">
        <v>58</v>
      </c>
      <c r="Q20" s="14">
        <f t="shared" si="0"/>
        <v>95748</v>
      </c>
    </row>
    <row r="21" spans="3:17" x14ac:dyDescent="0.35">
      <c r="C21" s="93">
        <v>30</v>
      </c>
      <c r="D21" s="9">
        <v>18487</v>
      </c>
      <c r="E21" s="9">
        <v>32102</v>
      </c>
      <c r="F21" s="93">
        <v>57</v>
      </c>
      <c r="G21" s="9">
        <v>42229</v>
      </c>
      <c r="H21" s="9">
        <v>50175</v>
      </c>
      <c r="L21" s="101"/>
      <c r="M21" s="13">
        <v>33</v>
      </c>
      <c r="N21" s="14">
        <f t="shared" si="1"/>
        <v>66376</v>
      </c>
      <c r="O21" s="101"/>
      <c r="P21" s="13">
        <v>59</v>
      </c>
      <c r="Q21" s="14">
        <f t="shared" si="0"/>
        <v>91924.364999999991</v>
      </c>
    </row>
    <row r="22" spans="3:17" x14ac:dyDescent="0.35">
      <c r="C22" s="93">
        <v>31</v>
      </c>
      <c r="D22" s="9">
        <v>23763</v>
      </c>
      <c r="E22" s="9">
        <v>33139</v>
      </c>
      <c r="F22" s="93">
        <v>58</v>
      </c>
      <c r="G22" s="9">
        <v>44756</v>
      </c>
      <c r="H22" s="9">
        <v>50992</v>
      </c>
      <c r="L22" s="101"/>
      <c r="M22" s="13">
        <v>34</v>
      </c>
      <c r="N22" s="14">
        <f t="shared" si="1"/>
        <v>64951</v>
      </c>
      <c r="O22" s="101"/>
      <c r="P22" s="13">
        <v>60</v>
      </c>
      <c r="Q22" s="14">
        <f t="shared" si="0"/>
        <v>80547</v>
      </c>
    </row>
    <row r="23" spans="3:17" x14ac:dyDescent="0.35">
      <c r="C23" s="93">
        <v>32</v>
      </c>
      <c r="D23" s="9">
        <v>25909</v>
      </c>
      <c r="E23" s="9">
        <v>34488</v>
      </c>
      <c r="F23" s="93">
        <v>59</v>
      </c>
      <c r="G23" s="9">
        <v>43365</v>
      </c>
      <c r="H23" s="9">
        <v>48559.364999999998</v>
      </c>
      <c r="L23" s="101"/>
      <c r="M23" s="13">
        <v>35</v>
      </c>
      <c r="N23" s="14">
        <f t="shared" si="1"/>
        <v>68865.445000000007</v>
      </c>
      <c r="O23" s="101"/>
      <c r="P23" s="13">
        <v>61</v>
      </c>
      <c r="Q23" s="14">
        <f t="shared" si="0"/>
        <v>73806</v>
      </c>
    </row>
    <row r="24" spans="3:17" x14ac:dyDescent="0.35">
      <c r="C24" s="93">
        <v>33</v>
      </c>
      <c r="D24" s="9">
        <v>28961</v>
      </c>
      <c r="E24" s="9">
        <v>37415</v>
      </c>
      <c r="F24" s="93">
        <v>60</v>
      </c>
      <c r="G24" s="9">
        <v>40385</v>
      </c>
      <c r="H24" s="9">
        <v>40162</v>
      </c>
      <c r="L24" s="101"/>
      <c r="M24" s="13">
        <v>36</v>
      </c>
      <c r="N24" s="14">
        <f t="shared" si="1"/>
        <v>76476</v>
      </c>
      <c r="O24" s="101"/>
      <c r="P24" s="13">
        <v>62</v>
      </c>
      <c r="Q24" s="14">
        <f t="shared" si="0"/>
        <v>61849</v>
      </c>
    </row>
    <row r="25" spans="3:17" x14ac:dyDescent="0.35">
      <c r="C25" s="93">
        <v>34</v>
      </c>
      <c r="D25" s="9">
        <v>26953</v>
      </c>
      <c r="E25" s="9">
        <v>37998</v>
      </c>
      <c r="F25" s="93">
        <v>61</v>
      </c>
      <c r="G25" s="9">
        <v>36021</v>
      </c>
      <c r="H25" s="9">
        <v>37785</v>
      </c>
      <c r="L25" s="101"/>
      <c r="M25" s="13">
        <v>37</v>
      </c>
      <c r="N25" s="14">
        <f t="shared" si="1"/>
        <v>72981</v>
      </c>
      <c r="O25" s="101"/>
      <c r="P25" s="13">
        <v>63</v>
      </c>
      <c r="Q25" s="14">
        <f t="shared" si="0"/>
        <v>58422</v>
      </c>
    </row>
    <row r="26" spans="3:17" x14ac:dyDescent="0.35">
      <c r="C26" s="93">
        <v>35</v>
      </c>
      <c r="D26" s="9">
        <v>31165.445</v>
      </c>
      <c r="E26" s="9">
        <v>37700</v>
      </c>
      <c r="F26" s="93">
        <v>62</v>
      </c>
      <c r="G26" s="9">
        <v>33447</v>
      </c>
      <c r="H26" s="9">
        <v>28402</v>
      </c>
      <c r="L26" s="101"/>
      <c r="M26" s="13">
        <v>38</v>
      </c>
      <c r="N26" s="14">
        <f t="shared" si="1"/>
        <v>77353.975999999995</v>
      </c>
      <c r="O26" s="101"/>
      <c r="P26" s="13">
        <v>64</v>
      </c>
      <c r="Q26" s="14">
        <f t="shared" si="0"/>
        <v>50414.235000000001</v>
      </c>
    </row>
    <row r="27" spans="3:17" x14ac:dyDescent="0.35">
      <c r="C27" s="93">
        <v>36</v>
      </c>
      <c r="D27" s="9">
        <v>32421</v>
      </c>
      <c r="E27" s="9">
        <v>44055</v>
      </c>
      <c r="F27" s="93">
        <v>63</v>
      </c>
      <c r="G27" s="9">
        <v>30738</v>
      </c>
      <c r="H27" s="9">
        <v>27684</v>
      </c>
      <c r="L27" s="101"/>
      <c r="M27" s="13">
        <v>39</v>
      </c>
      <c r="N27" s="14">
        <f t="shared" si="1"/>
        <v>78111.576000000001</v>
      </c>
      <c r="O27" s="101"/>
      <c r="P27" s="13">
        <v>65</v>
      </c>
      <c r="Q27" s="14">
        <f t="shared" si="0"/>
        <v>38738</v>
      </c>
    </row>
    <row r="28" spans="3:17" x14ac:dyDescent="0.35">
      <c r="C28" s="93">
        <v>37</v>
      </c>
      <c r="D28" s="9">
        <v>32821</v>
      </c>
      <c r="E28" s="9">
        <v>40160</v>
      </c>
      <c r="F28" s="93">
        <v>64</v>
      </c>
      <c r="G28" s="9">
        <v>27927</v>
      </c>
      <c r="H28" s="9">
        <v>22487.235000000001</v>
      </c>
      <c r="L28" s="101"/>
      <c r="M28" s="13">
        <v>40</v>
      </c>
      <c r="N28" s="14">
        <f t="shared" si="1"/>
        <v>82031</v>
      </c>
      <c r="O28" s="101"/>
      <c r="P28" s="13">
        <v>66</v>
      </c>
      <c r="Q28" s="14">
        <f t="shared" si="0"/>
        <v>27204</v>
      </c>
    </row>
    <row r="29" spans="3:17" x14ac:dyDescent="0.35">
      <c r="C29" s="93">
        <v>38</v>
      </c>
      <c r="D29" s="9">
        <v>33491.976000000002</v>
      </c>
      <c r="E29" s="9">
        <v>43862</v>
      </c>
      <c r="F29" s="93">
        <v>65</v>
      </c>
      <c r="G29" s="9">
        <v>22814</v>
      </c>
      <c r="H29" s="9">
        <v>15924</v>
      </c>
      <c r="L29" s="101"/>
      <c r="M29" s="13">
        <v>41</v>
      </c>
      <c r="N29" s="14">
        <f t="shared" si="1"/>
        <v>82837</v>
      </c>
      <c r="O29" s="101"/>
      <c r="P29" s="13">
        <v>67</v>
      </c>
      <c r="Q29" s="14">
        <f t="shared" si="0"/>
        <v>22259</v>
      </c>
    </row>
    <row r="30" spans="3:17" x14ac:dyDescent="0.35">
      <c r="C30" s="93">
        <v>39</v>
      </c>
      <c r="D30" s="9">
        <v>36309</v>
      </c>
      <c r="E30" s="9">
        <v>41802.576000000001</v>
      </c>
      <c r="F30" s="93">
        <v>66</v>
      </c>
      <c r="G30" s="9">
        <v>16760</v>
      </c>
      <c r="H30" s="9">
        <v>10444</v>
      </c>
      <c r="L30" s="101"/>
      <c r="M30" s="13">
        <v>42</v>
      </c>
      <c r="N30" s="14">
        <f t="shared" si="1"/>
        <v>81107</v>
      </c>
      <c r="O30" s="101"/>
      <c r="P30" s="13">
        <v>68</v>
      </c>
      <c r="Q30" s="14">
        <f t="shared" si="0"/>
        <v>17616</v>
      </c>
    </row>
    <row r="31" spans="3:17" x14ac:dyDescent="0.35">
      <c r="C31" s="93">
        <v>40</v>
      </c>
      <c r="D31" s="9">
        <v>37328</v>
      </c>
      <c r="E31" s="9">
        <v>44703</v>
      </c>
      <c r="F31" s="93">
        <v>67</v>
      </c>
      <c r="G31" s="9">
        <v>13872</v>
      </c>
      <c r="H31" s="9">
        <v>8387</v>
      </c>
      <c r="L31" s="101"/>
      <c r="M31" s="13">
        <v>43</v>
      </c>
      <c r="N31" s="14">
        <f t="shared" si="1"/>
        <v>80393</v>
      </c>
      <c r="O31" s="101"/>
      <c r="P31" s="13">
        <v>69</v>
      </c>
      <c r="Q31" s="14">
        <f t="shared" si="0"/>
        <v>10290</v>
      </c>
    </row>
    <row r="32" spans="3:17" x14ac:dyDescent="0.35">
      <c r="C32" s="93">
        <v>41</v>
      </c>
      <c r="D32" s="9">
        <v>37110</v>
      </c>
      <c r="E32" s="9">
        <v>45727</v>
      </c>
      <c r="F32" s="93">
        <v>68</v>
      </c>
      <c r="G32" s="9">
        <v>11027</v>
      </c>
      <c r="H32" s="9">
        <v>6589</v>
      </c>
      <c r="L32" s="101"/>
      <c r="M32" s="13">
        <v>44</v>
      </c>
      <c r="N32" s="14">
        <f t="shared" ref="N32:N33" si="2">G8+H8</f>
        <v>84597</v>
      </c>
      <c r="O32" s="101"/>
    </row>
    <row r="33" spans="3:15" x14ac:dyDescent="0.35">
      <c r="C33" s="93">
        <v>42</v>
      </c>
      <c r="D33" s="9">
        <v>37853</v>
      </c>
      <c r="E33" s="9">
        <v>43254</v>
      </c>
      <c r="F33" s="93">
        <v>69</v>
      </c>
      <c r="G33" s="9">
        <v>6331</v>
      </c>
      <c r="H33" s="10">
        <v>3959</v>
      </c>
      <c r="L33" s="101"/>
      <c r="M33" s="13">
        <v>45</v>
      </c>
      <c r="N33" s="14">
        <f t="shared" si="2"/>
        <v>81299</v>
      </c>
      <c r="O33" s="101"/>
    </row>
    <row r="34" spans="3:15" x14ac:dyDescent="0.35">
      <c r="C34" s="93">
        <v>43</v>
      </c>
      <c r="D34" s="9">
        <v>35436</v>
      </c>
      <c r="E34" s="9">
        <v>44957</v>
      </c>
      <c r="F34" s="93"/>
      <c r="G34" s="38" t="s">
        <v>9</v>
      </c>
      <c r="H34" s="38" t="s">
        <v>8</v>
      </c>
    </row>
    <row r="35" spans="3:15" x14ac:dyDescent="0.35">
      <c r="C35" s="92" t="s">
        <v>19</v>
      </c>
      <c r="D35" s="39"/>
      <c r="E35" s="39"/>
      <c r="F35" s="92"/>
      <c r="G35" s="37">
        <f>SUM(D8:D34,G8:G33)</f>
        <v>1489981.831</v>
      </c>
      <c r="H35" s="37">
        <f>SUM(H8:H33,E8:E34)</f>
        <v>1675830.0759999999</v>
      </c>
      <c r="I35" s="83">
        <f>G35+H35</f>
        <v>3165811.9069999997</v>
      </c>
    </row>
    <row r="37" spans="3:15" x14ac:dyDescent="0.35">
      <c r="G37" s="14"/>
    </row>
    <row r="38" spans="3:15" x14ac:dyDescent="0.35">
      <c r="H38" s="14" t="s">
        <v>187</v>
      </c>
    </row>
  </sheetData>
  <mergeCells count="6">
    <mergeCell ref="C5:C7"/>
    <mergeCell ref="F5:F7"/>
    <mergeCell ref="D5:E5"/>
    <mergeCell ref="G5:H5"/>
    <mergeCell ref="D6:E6"/>
    <mergeCell ref="G6:H6"/>
  </mergeCells>
  <pageMargins left="0.7" right="0.7" top="0.75" bottom="0.75" header="0.3" footer="0.3"/>
  <pageSetup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9"/>
  <sheetViews>
    <sheetView zoomScale="80" zoomScaleNormal="80" workbookViewId="0">
      <selection activeCell="H28" sqref="H28"/>
    </sheetView>
  </sheetViews>
  <sheetFormatPr defaultColWidth="9.1796875" defaultRowHeight="14.5" x14ac:dyDescent="0.35"/>
  <cols>
    <col min="1" max="1" width="9.1796875" style="13"/>
    <col min="2" max="2" width="18.26953125" style="13" customWidth="1"/>
    <col min="3" max="7" width="12.81640625" style="13" customWidth="1"/>
    <col min="8" max="9" width="9.1796875" style="13"/>
    <col min="10" max="10" width="26.26953125" style="13" customWidth="1"/>
    <col min="11" max="15" width="11.453125" style="13" customWidth="1"/>
    <col min="16" max="16384" width="9.1796875" style="13"/>
  </cols>
  <sheetData>
    <row r="1" spans="1:8" ht="30" customHeight="1" x14ac:dyDescent="0.5">
      <c r="A1" s="15" t="s">
        <v>0</v>
      </c>
      <c r="B1" s="15" t="s">
        <v>1</v>
      </c>
    </row>
    <row r="3" spans="1:8" x14ac:dyDescent="0.35">
      <c r="B3" s="16" t="s">
        <v>105</v>
      </c>
      <c r="C3" s="16" t="s">
        <v>106</v>
      </c>
    </row>
    <row r="5" spans="1:8" ht="15" customHeight="1" x14ac:dyDescent="0.35">
      <c r="B5" s="4"/>
      <c r="C5" s="4">
        <v>2014</v>
      </c>
      <c r="D5" s="4">
        <v>2015</v>
      </c>
      <c r="E5" s="4">
        <v>2016</v>
      </c>
      <c r="F5" s="4">
        <v>2017</v>
      </c>
      <c r="G5" s="4">
        <v>2018</v>
      </c>
    </row>
    <row r="6" spans="1:8" ht="15" customHeight="1" x14ac:dyDescent="0.35">
      <c r="B6" s="54" t="s">
        <v>107</v>
      </c>
      <c r="C6" s="55"/>
      <c r="D6" s="55"/>
      <c r="E6" s="55"/>
      <c r="F6" s="56"/>
      <c r="G6" s="56"/>
    </row>
    <row r="7" spans="1:8" ht="15" customHeight="1" x14ac:dyDescent="0.35">
      <c r="B7" s="34" t="s">
        <v>108</v>
      </c>
      <c r="C7" s="27">
        <v>16108878</v>
      </c>
      <c r="D7" s="27">
        <v>16480009</v>
      </c>
      <c r="E7" s="27">
        <v>16708969</v>
      </c>
      <c r="F7" s="28">
        <v>17022166</v>
      </c>
      <c r="G7" s="28">
        <v>17877282</v>
      </c>
      <c r="H7" s="65"/>
    </row>
    <row r="8" spans="1:8" ht="15" customHeight="1" x14ac:dyDescent="0.35">
      <c r="B8" s="34" t="s">
        <v>61</v>
      </c>
      <c r="C8" s="29">
        <v>2990359</v>
      </c>
      <c r="D8" s="29">
        <v>3028074</v>
      </c>
      <c r="E8" s="29">
        <v>3025561</v>
      </c>
      <c r="F8" s="30">
        <v>3047445</v>
      </c>
      <c r="G8" s="30">
        <v>3174861</v>
      </c>
    </row>
    <row r="9" spans="1:8" ht="15" customHeight="1" x14ac:dyDescent="0.35">
      <c r="B9" s="97" t="s">
        <v>33</v>
      </c>
      <c r="C9" s="57">
        <f>SUM(C8,C7)</f>
        <v>19099237</v>
      </c>
      <c r="D9" s="57">
        <f>SUM(D8,D7)</f>
        <v>19508083</v>
      </c>
      <c r="E9" s="57">
        <f>SUM(E8,E7)</f>
        <v>19734530</v>
      </c>
      <c r="F9" s="57">
        <f>SUM(F8,F7)</f>
        <v>20069611</v>
      </c>
      <c r="G9" s="58">
        <f>SUM(G8,G7)</f>
        <v>21052143</v>
      </c>
    </row>
    <row r="10" spans="1:8" ht="15" customHeight="1" x14ac:dyDescent="0.35">
      <c r="B10" s="53" t="s">
        <v>109</v>
      </c>
      <c r="C10" s="31"/>
      <c r="D10" s="31"/>
      <c r="E10" s="31"/>
      <c r="F10" s="32"/>
      <c r="G10" s="49"/>
    </row>
    <row r="11" spans="1:8" ht="15" customHeight="1" x14ac:dyDescent="0.35">
      <c r="B11" s="48" t="s">
        <v>110</v>
      </c>
      <c r="C11" s="31"/>
      <c r="D11" s="31"/>
      <c r="E11" s="31"/>
      <c r="F11" s="32"/>
      <c r="G11" s="49"/>
    </row>
    <row r="12" spans="1:8" ht="15" customHeight="1" x14ac:dyDescent="0.35">
      <c r="B12" s="50" t="s">
        <v>57</v>
      </c>
      <c r="C12" s="27">
        <v>3592954</v>
      </c>
      <c r="D12" s="27">
        <v>3951579</v>
      </c>
      <c r="E12" s="27">
        <v>4980202</v>
      </c>
      <c r="F12" s="28">
        <v>4338974</v>
      </c>
      <c r="G12" s="28">
        <v>4897656</v>
      </c>
    </row>
    <row r="13" spans="1:8" ht="15" customHeight="1" x14ac:dyDescent="0.35">
      <c r="B13" s="50" t="s">
        <v>79</v>
      </c>
      <c r="C13" s="29">
        <v>2701696</v>
      </c>
      <c r="D13" s="29">
        <v>2844399</v>
      </c>
      <c r="E13" s="29">
        <v>3395880</v>
      </c>
      <c r="F13" s="30">
        <v>3177663</v>
      </c>
      <c r="G13" s="30">
        <v>2816303</v>
      </c>
    </row>
    <row r="14" spans="1:8" ht="15" customHeight="1" x14ac:dyDescent="0.35">
      <c r="B14" s="50" t="s">
        <v>80</v>
      </c>
      <c r="C14" s="29">
        <v>3207864</v>
      </c>
      <c r="D14" s="29">
        <v>3641164</v>
      </c>
      <c r="E14" s="29">
        <v>4862625</v>
      </c>
      <c r="F14" s="30">
        <v>4855990</v>
      </c>
      <c r="G14" s="30">
        <v>4305645</v>
      </c>
    </row>
    <row r="15" spans="1:8" ht="15" customHeight="1" x14ac:dyDescent="0.35">
      <c r="B15" s="51" t="s">
        <v>111</v>
      </c>
      <c r="C15" s="34"/>
      <c r="D15" s="34"/>
      <c r="E15" s="34"/>
      <c r="F15" s="35"/>
      <c r="G15" s="35"/>
    </row>
    <row r="16" spans="1:8" ht="15" customHeight="1" x14ac:dyDescent="0.35">
      <c r="B16" s="50" t="s">
        <v>57</v>
      </c>
      <c r="C16" s="29">
        <v>479511</v>
      </c>
      <c r="D16" s="29">
        <v>17870</v>
      </c>
      <c r="E16" s="29">
        <v>198667</v>
      </c>
      <c r="F16" s="30">
        <v>278734</v>
      </c>
      <c r="G16" s="30">
        <v>397868</v>
      </c>
    </row>
    <row r="17" spans="2:8" ht="15" customHeight="1" x14ac:dyDescent="0.35">
      <c r="B17" s="50" t="s">
        <v>79</v>
      </c>
      <c r="C17" s="29">
        <v>353332</v>
      </c>
      <c r="D17" s="29">
        <v>26549</v>
      </c>
      <c r="E17" s="29">
        <v>170667</v>
      </c>
      <c r="F17" s="30">
        <v>242560</v>
      </c>
      <c r="G17" s="30">
        <v>248693</v>
      </c>
    </row>
    <row r="18" spans="2:8" ht="15" customHeight="1" x14ac:dyDescent="0.35">
      <c r="B18" s="50" t="s">
        <v>80</v>
      </c>
      <c r="C18" s="29">
        <v>389050</v>
      </c>
      <c r="D18" s="29">
        <v>1021</v>
      </c>
      <c r="E18" s="29">
        <v>512002</v>
      </c>
      <c r="F18" s="30">
        <v>214872</v>
      </c>
      <c r="G18" s="30">
        <v>446001</v>
      </c>
    </row>
    <row r="19" spans="2:8" ht="15" customHeight="1" x14ac:dyDescent="0.35">
      <c r="B19" s="51" t="s">
        <v>112</v>
      </c>
      <c r="C19" s="34"/>
      <c r="D19" s="34"/>
      <c r="E19" s="34"/>
      <c r="F19" s="35"/>
      <c r="G19" s="35"/>
    </row>
    <row r="20" spans="2:8" ht="15" customHeight="1" x14ac:dyDescent="0.35">
      <c r="B20" s="50" t="s">
        <v>57</v>
      </c>
      <c r="C20" s="29">
        <v>191000</v>
      </c>
      <c r="D20" s="29">
        <v>319000</v>
      </c>
      <c r="E20" s="29">
        <v>271000</v>
      </c>
      <c r="F20" s="30">
        <v>120000</v>
      </c>
      <c r="G20" s="30">
        <v>362000</v>
      </c>
    </row>
    <row r="21" spans="2:8" ht="15" customHeight="1" x14ac:dyDescent="0.35">
      <c r="B21" s="50" t="s">
        <v>79</v>
      </c>
      <c r="C21" s="29">
        <v>144000</v>
      </c>
      <c r="D21" s="29">
        <v>319000</v>
      </c>
      <c r="E21" s="29">
        <v>198000</v>
      </c>
      <c r="F21" s="30">
        <v>0</v>
      </c>
      <c r="G21" s="30">
        <v>328000</v>
      </c>
    </row>
    <row r="22" spans="2:8" ht="15" customHeight="1" x14ac:dyDescent="0.35">
      <c r="B22" s="50" t="s">
        <v>80</v>
      </c>
      <c r="C22" s="29">
        <v>432000</v>
      </c>
      <c r="D22" s="29">
        <v>453000</v>
      </c>
      <c r="E22" s="29">
        <v>366000</v>
      </c>
      <c r="F22" s="30">
        <v>673000</v>
      </c>
      <c r="G22" s="30">
        <v>255000</v>
      </c>
    </row>
    <row r="23" spans="2:8" ht="15" customHeight="1" x14ac:dyDescent="0.35">
      <c r="B23" s="51" t="s">
        <v>113</v>
      </c>
      <c r="C23" s="34"/>
      <c r="D23" s="34"/>
      <c r="E23" s="34"/>
      <c r="F23" s="35"/>
      <c r="G23" s="35"/>
    </row>
    <row r="24" spans="2:8" ht="15" customHeight="1" x14ac:dyDescent="0.35">
      <c r="B24" s="50" t="s">
        <v>57</v>
      </c>
      <c r="C24" s="29">
        <v>321886</v>
      </c>
      <c r="D24" s="75">
        <v>-172960</v>
      </c>
      <c r="E24" s="75">
        <v>-178372</v>
      </c>
      <c r="F24" s="76">
        <v>-443660</v>
      </c>
      <c r="G24" s="76">
        <v>-617499</v>
      </c>
    </row>
    <row r="25" spans="2:8" ht="15" customHeight="1" x14ac:dyDescent="0.35">
      <c r="B25" s="50" t="s">
        <v>79</v>
      </c>
      <c r="C25" s="29">
        <v>289181</v>
      </c>
      <c r="D25" s="75">
        <v>-344840</v>
      </c>
      <c r="E25" s="75">
        <v>-327829</v>
      </c>
      <c r="F25" s="76">
        <v>-377131</v>
      </c>
      <c r="G25" s="76">
        <v>-384494</v>
      </c>
    </row>
    <row r="26" spans="2:8" ht="15" customHeight="1" x14ac:dyDescent="0.35">
      <c r="B26" s="50" t="s">
        <v>80</v>
      </c>
      <c r="C26" s="29">
        <v>901170</v>
      </c>
      <c r="D26" s="75">
        <v>213870</v>
      </c>
      <c r="E26" s="75">
        <v>31626</v>
      </c>
      <c r="F26" s="76">
        <v>-133758</v>
      </c>
      <c r="G26" s="76">
        <v>-338775</v>
      </c>
    </row>
    <row r="27" spans="2:8" ht="15" customHeight="1" x14ac:dyDescent="0.35">
      <c r="B27" s="96" t="s">
        <v>33</v>
      </c>
      <c r="C27" s="33">
        <f>SUM(C24:C26,C20:C22,C16:C18,C12:C14)</f>
        <v>13003644</v>
      </c>
      <c r="D27" s="33">
        <f>SUM(D24:D26,D20:D22,D16:D18,D12:D14)</f>
        <v>11269652</v>
      </c>
      <c r="E27" s="33">
        <f>SUM(E24:E26,E20:E22,E16:E18,E12:E14)</f>
        <v>14480468</v>
      </c>
      <c r="F27" s="33">
        <f>SUM(F24:F26,F20:F22,F16:F18,F12:F14)</f>
        <v>12947244</v>
      </c>
      <c r="G27" s="52">
        <f>SUM(G24:G26,G20:G22,G16:G18,G12:G14)</f>
        <v>12716398</v>
      </c>
    </row>
    <row r="28" spans="2:8" ht="15" customHeight="1" x14ac:dyDescent="0.35">
      <c r="B28" s="134" t="s">
        <v>114</v>
      </c>
      <c r="C28" s="132">
        <f>'[3]Basic Conv '!$H$22+'[3]Supp Conv'!$H$13</f>
        <v>505000</v>
      </c>
      <c r="D28" s="132">
        <f>'[4]Basic Conv '!$H$20+'[4]Supp Conv'!$H$13</f>
        <v>747000</v>
      </c>
      <c r="E28" s="132">
        <f>'[5]Basic Conv '!$H$16+'[5]Supp Conv'!$H$12</f>
        <v>400000</v>
      </c>
      <c r="F28" s="132">
        <f>'[6]Basic Conv '!$H$17</f>
        <v>121000</v>
      </c>
      <c r="G28" s="132">
        <f>'[7]Basic Conv '!$H$17+'[7]Supp Conv'!$H$13</f>
        <v>488262</v>
      </c>
      <c r="H28" s="65"/>
    </row>
    <row r="29" spans="2:8" ht="15" customHeight="1" x14ac:dyDescent="0.35">
      <c r="B29" s="134"/>
      <c r="C29" s="132"/>
      <c r="D29" s="132"/>
      <c r="E29" s="132"/>
      <c r="F29" s="132"/>
      <c r="G29" s="132"/>
    </row>
    <row r="30" spans="2:8" ht="15" customHeight="1" x14ac:dyDescent="0.35">
      <c r="B30" s="134" t="s">
        <v>115</v>
      </c>
      <c r="C30" s="132">
        <v>515107</v>
      </c>
      <c r="D30" s="132">
        <v>198529</v>
      </c>
      <c r="E30" s="132">
        <v>419785</v>
      </c>
      <c r="F30" s="132">
        <v>204408</v>
      </c>
      <c r="G30" s="132">
        <v>322080</v>
      </c>
    </row>
    <row r="31" spans="2:8" ht="15" customHeight="1" x14ac:dyDescent="0.35">
      <c r="B31" s="135"/>
      <c r="C31" s="133"/>
      <c r="D31" s="133"/>
      <c r="E31" s="133"/>
      <c r="F31" s="133"/>
      <c r="G31" s="133"/>
    </row>
    <row r="34" spans="2:2" x14ac:dyDescent="0.35">
      <c r="B34" s="13" t="s">
        <v>116</v>
      </c>
    </row>
    <row r="35" spans="2:2" x14ac:dyDescent="0.35">
      <c r="B35" s="13" t="s">
        <v>117</v>
      </c>
    </row>
    <row r="36" spans="2:2" x14ac:dyDescent="0.35">
      <c r="B36" s="13" t="s">
        <v>118</v>
      </c>
    </row>
    <row r="37" spans="2:2" x14ac:dyDescent="0.35">
      <c r="B37" s="13" t="s">
        <v>119</v>
      </c>
    </row>
    <row r="38" spans="2:2" x14ac:dyDescent="0.35">
      <c r="B38" s="13" t="s">
        <v>120</v>
      </c>
    </row>
    <row r="39" spans="2:2" x14ac:dyDescent="0.35">
      <c r="B39" s="13" t="s">
        <v>121</v>
      </c>
    </row>
  </sheetData>
  <mergeCells count="12">
    <mergeCell ref="B28:B29"/>
    <mergeCell ref="B30:B31"/>
    <mergeCell ref="C28:C29"/>
    <mergeCell ref="D28:D29"/>
    <mergeCell ref="E28:E29"/>
    <mergeCell ref="F28:F29"/>
    <mergeCell ref="G28:G29"/>
    <mergeCell ref="C30:C31"/>
    <mergeCell ref="D30:D31"/>
    <mergeCell ref="E30:E31"/>
    <mergeCell ref="F30:F31"/>
    <mergeCell ref="G30:G31"/>
  </mergeCells>
  <pageMargins left="0.7" right="0.7" top="0.75" bottom="0.75" header="0.3" footer="0.3"/>
  <pageSetup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28"/>
  <sheetViews>
    <sheetView zoomScale="80" zoomScaleNormal="80" workbookViewId="0">
      <selection activeCell="G20" sqref="G20"/>
    </sheetView>
  </sheetViews>
  <sheetFormatPr defaultColWidth="9.1796875" defaultRowHeight="14.5" x14ac:dyDescent="0.35"/>
  <cols>
    <col min="1" max="1" width="9.1796875" style="13"/>
    <col min="2" max="2" width="18.26953125" style="13" customWidth="1"/>
    <col min="3" max="3" width="14.26953125" style="13" customWidth="1"/>
    <col min="4" max="4" width="14.453125" style="13" customWidth="1"/>
    <col min="5" max="5" width="14.1796875" style="13" customWidth="1"/>
    <col min="6" max="7" width="13.453125" style="13" customWidth="1"/>
    <col min="8" max="9" width="9.1796875" style="13"/>
    <col min="10" max="10" width="26.26953125" style="13" customWidth="1"/>
    <col min="11" max="15" width="11.453125" style="13" customWidth="1"/>
    <col min="16" max="16384" width="9.1796875" style="13"/>
  </cols>
  <sheetData>
    <row r="1" spans="1:7" ht="30" customHeight="1" x14ac:dyDescent="0.5">
      <c r="A1" s="15" t="s">
        <v>0</v>
      </c>
      <c r="B1" s="15" t="s">
        <v>1</v>
      </c>
    </row>
    <row r="3" spans="1:7" x14ac:dyDescent="0.35">
      <c r="B3" s="16" t="s">
        <v>122</v>
      </c>
      <c r="C3" s="16" t="s">
        <v>123</v>
      </c>
    </row>
    <row r="5" spans="1:7" ht="15" customHeight="1" x14ac:dyDescent="0.35">
      <c r="B5" s="93"/>
      <c r="C5" s="93">
        <v>2014</v>
      </c>
      <c r="D5" s="93">
        <v>2015</v>
      </c>
      <c r="E5" s="93">
        <v>2016</v>
      </c>
      <c r="F5" s="93">
        <v>2017</v>
      </c>
      <c r="G5" s="93">
        <v>2018</v>
      </c>
    </row>
    <row r="6" spans="1:7" ht="15" customHeight="1" x14ac:dyDescent="0.35">
      <c r="B6" s="41" t="s">
        <v>124</v>
      </c>
      <c r="C6" s="8">
        <v>14772467</v>
      </c>
      <c r="D6" s="88">
        <v>14179633</v>
      </c>
      <c r="E6" s="8">
        <v>13896647</v>
      </c>
      <c r="F6" s="8">
        <v>16167529</v>
      </c>
      <c r="G6" s="8">
        <v>17130367</v>
      </c>
    </row>
    <row r="7" spans="1:7" ht="15" customHeight="1" x14ac:dyDescent="0.35">
      <c r="B7" s="41" t="s">
        <v>125</v>
      </c>
      <c r="C7" s="8">
        <v>24500</v>
      </c>
      <c r="D7" s="8">
        <v>20000</v>
      </c>
      <c r="E7" s="8">
        <v>0</v>
      </c>
      <c r="F7" s="8">
        <v>60000</v>
      </c>
      <c r="G7" s="8">
        <v>112000</v>
      </c>
    </row>
    <row r="8" spans="1:7" ht="15" customHeight="1" x14ac:dyDescent="0.35"/>
    <row r="9" spans="1:7" ht="15" customHeight="1" x14ac:dyDescent="0.35"/>
    <row r="10" spans="1:7" ht="15" customHeight="1" x14ac:dyDescent="0.35"/>
    <row r="11" spans="1:7" ht="15" customHeight="1" x14ac:dyDescent="0.35"/>
    <row r="12" spans="1:7" ht="15" customHeight="1" x14ac:dyDescent="0.35"/>
    <row r="13" spans="1:7" ht="15" customHeight="1" x14ac:dyDescent="0.35"/>
    <row r="14" spans="1:7" ht="15" customHeight="1" x14ac:dyDescent="0.35"/>
    <row r="15" spans="1:7" ht="15" customHeight="1" x14ac:dyDescent="0.35"/>
    <row r="16" spans="1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</sheetData>
  <pageMargins left="0.7" right="0.7" top="0.75" bottom="0.75" header="0.3" footer="0.3"/>
  <pageSetup scale="9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23"/>
  <sheetViews>
    <sheetView zoomScale="80" zoomScaleNormal="80" workbookViewId="0">
      <selection activeCell="J10" sqref="J10"/>
    </sheetView>
  </sheetViews>
  <sheetFormatPr defaultColWidth="9.1796875" defaultRowHeight="14.5" x14ac:dyDescent="0.35"/>
  <cols>
    <col min="1" max="1" width="9.1796875" style="13"/>
    <col min="2" max="2" width="18.26953125" style="13" customWidth="1"/>
    <col min="3" max="7" width="11.453125" style="13" customWidth="1"/>
    <col min="8" max="9" width="9.1796875" style="13"/>
    <col min="10" max="10" width="26.26953125" style="13" customWidth="1"/>
    <col min="11" max="15" width="11.453125" style="13" customWidth="1"/>
    <col min="16" max="16384" width="9.1796875" style="13"/>
  </cols>
  <sheetData>
    <row r="1" spans="1:7" ht="30" customHeight="1" x14ac:dyDescent="0.5">
      <c r="A1" s="15" t="s">
        <v>0</v>
      </c>
      <c r="B1" s="15" t="s">
        <v>1</v>
      </c>
    </row>
    <row r="3" spans="1:7" x14ac:dyDescent="0.35">
      <c r="B3" s="16" t="s">
        <v>126</v>
      </c>
      <c r="C3" s="16" t="s">
        <v>127</v>
      </c>
    </row>
    <row r="5" spans="1:7" ht="15" customHeight="1" x14ac:dyDescent="0.35">
      <c r="B5" s="93"/>
      <c r="C5" s="93">
        <v>2014</v>
      </c>
      <c r="D5" s="93">
        <v>2015</v>
      </c>
      <c r="E5" s="93">
        <v>2016</v>
      </c>
      <c r="F5" s="93">
        <v>2017</v>
      </c>
      <c r="G5" s="93">
        <v>2018</v>
      </c>
    </row>
    <row r="6" spans="1:7" ht="15" customHeight="1" x14ac:dyDescent="0.35">
      <c r="B6" s="41" t="s">
        <v>128</v>
      </c>
      <c r="C6" s="8">
        <v>1216922</v>
      </c>
      <c r="D6" s="8">
        <v>1204063</v>
      </c>
      <c r="E6" s="8">
        <v>1193323</v>
      </c>
      <c r="F6" s="8">
        <v>1201756</v>
      </c>
      <c r="G6" s="8">
        <v>1225564</v>
      </c>
    </row>
    <row r="7" spans="1:7" ht="15" customHeight="1" x14ac:dyDescent="0.35">
      <c r="B7" s="41" t="s">
        <v>124</v>
      </c>
      <c r="C7" s="8">
        <v>1071247</v>
      </c>
      <c r="D7" s="8">
        <v>886808</v>
      </c>
      <c r="E7" s="8">
        <v>966262</v>
      </c>
      <c r="F7" s="8">
        <v>841765</v>
      </c>
      <c r="G7" s="8">
        <v>856527</v>
      </c>
    </row>
    <row r="8" spans="1:7" ht="15" customHeight="1" x14ac:dyDescent="0.35">
      <c r="B8" s="41" t="s">
        <v>125</v>
      </c>
      <c r="C8" s="8">
        <v>20000</v>
      </c>
      <c r="D8" s="8">
        <v>0</v>
      </c>
      <c r="E8" s="8">
        <v>20000</v>
      </c>
      <c r="F8" s="8">
        <v>40000</v>
      </c>
      <c r="G8" s="8">
        <v>0</v>
      </c>
    </row>
    <row r="9" spans="1:7" ht="30" customHeight="1" x14ac:dyDescent="0.35">
      <c r="B9" s="41" t="s">
        <v>114</v>
      </c>
      <c r="C9" s="8">
        <v>15120</v>
      </c>
      <c r="D9" s="8">
        <v>15600</v>
      </c>
      <c r="E9" s="8">
        <v>13080</v>
      </c>
      <c r="F9" s="8">
        <v>8040</v>
      </c>
      <c r="G9" s="8">
        <v>8100</v>
      </c>
    </row>
    <row r="10" spans="1:7" ht="33" customHeight="1" x14ac:dyDescent="0.35">
      <c r="B10" s="41" t="s">
        <v>115</v>
      </c>
      <c r="C10" s="8">
        <v>113603</v>
      </c>
      <c r="D10" s="8">
        <v>38029</v>
      </c>
      <c r="E10" s="8">
        <v>91391</v>
      </c>
      <c r="F10" s="8">
        <v>79932</v>
      </c>
      <c r="G10" s="8">
        <v>64968</v>
      </c>
    </row>
    <row r="11" spans="1:7" ht="15" customHeight="1" x14ac:dyDescent="0.35"/>
    <row r="12" spans="1:7" ht="15" customHeight="1" x14ac:dyDescent="0.35"/>
    <row r="13" spans="1:7" ht="15" customHeight="1" x14ac:dyDescent="0.35"/>
    <row r="14" spans="1:7" ht="15" customHeight="1" x14ac:dyDescent="0.35"/>
    <row r="15" spans="1:7" ht="15" customHeight="1" x14ac:dyDescent="0.35"/>
    <row r="16" spans="1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</sheetData>
  <pageMargins left="0.7" right="0.7" top="0.75" bottom="0.75" header="0.3" footer="0.3"/>
  <pageSetup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37"/>
  <sheetViews>
    <sheetView zoomScale="80" zoomScaleNormal="80" workbookViewId="0">
      <selection activeCell="I40" sqref="I40"/>
    </sheetView>
  </sheetViews>
  <sheetFormatPr defaultColWidth="9.1796875" defaultRowHeight="14.5" x14ac:dyDescent="0.35"/>
  <cols>
    <col min="1" max="1" width="4.26953125" style="13" customWidth="1"/>
    <col min="2" max="2" width="9.1796875" style="13"/>
    <col min="3" max="3" width="17.81640625" style="13" customWidth="1"/>
    <col min="4" max="4" width="9.1796875" style="13"/>
    <col min="5" max="5" width="17.81640625" style="13" customWidth="1"/>
    <col min="6" max="6" width="3" style="13" customWidth="1"/>
    <col min="7" max="7" width="9.1796875" style="13"/>
    <col min="8" max="8" width="17.81640625" style="13" customWidth="1"/>
    <col min="9" max="9" width="9.1796875" style="13" customWidth="1"/>
    <col min="10" max="10" width="17.81640625" style="13" customWidth="1"/>
    <col min="11" max="11" width="11.54296875" style="13" bestFit="1" customWidth="1"/>
    <col min="12" max="12" width="1.81640625" style="13" customWidth="1"/>
    <col min="13" max="13" width="9.1796875" style="13"/>
    <col min="14" max="14" width="11.26953125" style="13" bestFit="1" customWidth="1"/>
    <col min="15" max="15" width="9.54296875" style="13" bestFit="1" customWidth="1"/>
    <col min="16" max="16384" width="9.1796875" style="13"/>
  </cols>
  <sheetData>
    <row r="1" spans="1:15" ht="30" customHeight="1" x14ac:dyDescent="0.5">
      <c r="A1" s="15" t="s">
        <v>129</v>
      </c>
      <c r="B1" s="15" t="s">
        <v>130</v>
      </c>
    </row>
    <row r="2" spans="1:15" ht="15" customHeight="1" x14ac:dyDescent="0.5">
      <c r="A2" s="15"/>
    </row>
    <row r="3" spans="1:15" x14ac:dyDescent="0.35">
      <c r="B3" s="16" t="s">
        <v>2</v>
      </c>
      <c r="C3" s="16" t="s">
        <v>131</v>
      </c>
    </row>
    <row r="4" spans="1:15" x14ac:dyDescent="0.35">
      <c r="B4" s="16"/>
    </row>
    <row r="5" spans="1:15" x14ac:dyDescent="0.35">
      <c r="B5" s="20" t="s">
        <v>23</v>
      </c>
      <c r="C5" s="16" t="s">
        <v>132</v>
      </c>
      <c r="G5" s="20" t="s">
        <v>25</v>
      </c>
      <c r="H5" s="16" t="s">
        <v>133</v>
      </c>
    </row>
    <row r="7" spans="1:15" ht="15" customHeight="1" x14ac:dyDescent="0.35">
      <c r="B7" s="126" t="s">
        <v>4</v>
      </c>
      <c r="C7" s="92" t="s">
        <v>5</v>
      </c>
      <c r="D7" s="126" t="s">
        <v>4</v>
      </c>
      <c r="E7" s="92" t="s">
        <v>5</v>
      </c>
      <c r="G7" s="126" t="s">
        <v>4</v>
      </c>
      <c r="H7" s="92" t="s">
        <v>5</v>
      </c>
      <c r="I7" s="126" t="s">
        <v>4</v>
      </c>
      <c r="J7" s="92" t="s">
        <v>5</v>
      </c>
      <c r="M7" s="13" t="s">
        <v>56</v>
      </c>
      <c r="N7" s="68" t="s">
        <v>188</v>
      </c>
      <c r="O7" s="68" t="s">
        <v>188</v>
      </c>
    </row>
    <row r="8" spans="1:15" ht="15" customHeight="1" x14ac:dyDescent="0.35">
      <c r="B8" s="126"/>
      <c r="C8" s="92" t="s">
        <v>6</v>
      </c>
      <c r="D8" s="126"/>
      <c r="E8" s="92" t="s">
        <v>6</v>
      </c>
      <c r="G8" s="126"/>
      <c r="H8" s="92" t="s">
        <v>6</v>
      </c>
      <c r="I8" s="126"/>
      <c r="J8" s="92" t="s">
        <v>6</v>
      </c>
      <c r="N8" s="103">
        <v>0.25</v>
      </c>
      <c r="O8" s="103">
        <v>0.5</v>
      </c>
    </row>
    <row r="9" spans="1:15" x14ac:dyDescent="0.35">
      <c r="B9" s="93">
        <v>17</v>
      </c>
      <c r="C9" s="11">
        <f>'[8]Local Active (A)'!B11</f>
        <v>0</v>
      </c>
      <c r="D9" s="93">
        <v>44</v>
      </c>
      <c r="E9" s="11">
        <f>'[8]Local Active (A)'!B38</f>
        <v>105310</v>
      </c>
      <c r="G9" s="93">
        <v>17</v>
      </c>
      <c r="H9" s="11">
        <f>'[8]Local Active (A)'!C11</f>
        <v>0</v>
      </c>
      <c r="I9" s="93">
        <v>44</v>
      </c>
      <c r="J9" s="11">
        <f>'[8]Local Active (A)'!C38</f>
        <v>16493</v>
      </c>
      <c r="M9" s="13" t="s">
        <v>10</v>
      </c>
      <c r="N9" s="63">
        <f>SUM(C9:C21)</f>
        <v>330402</v>
      </c>
      <c r="O9" s="63">
        <f>SUM(H9:H21)</f>
        <v>41120</v>
      </c>
    </row>
    <row r="10" spans="1:15" x14ac:dyDescent="0.35">
      <c r="B10" s="93">
        <v>18</v>
      </c>
      <c r="C10" s="11">
        <f>'[8]Local Active (A)'!B12</f>
        <v>238</v>
      </c>
      <c r="D10" s="93">
        <v>45</v>
      </c>
      <c r="E10" s="11">
        <f>'[8]Local Active (A)'!B39</f>
        <v>103686</v>
      </c>
      <c r="G10" s="93">
        <v>18</v>
      </c>
      <c r="H10" s="11">
        <f>'[8]Local Active (A)'!C12</f>
        <v>0</v>
      </c>
      <c r="I10" s="93">
        <v>45</v>
      </c>
      <c r="J10" s="11">
        <f>'[8]Local Active (A)'!C39</f>
        <v>17202</v>
      </c>
      <c r="M10" s="13" t="s">
        <v>11</v>
      </c>
      <c r="N10" s="63">
        <f>SUM(C22:C26)</f>
        <v>366518</v>
      </c>
      <c r="O10" s="63">
        <f>SUM(H22:H26)</f>
        <v>45749</v>
      </c>
    </row>
    <row r="11" spans="1:15" x14ac:dyDescent="0.35">
      <c r="B11" s="93">
        <v>19</v>
      </c>
      <c r="C11" s="11">
        <f>'[8]Local Active (A)'!B13</f>
        <v>527</v>
      </c>
      <c r="D11" s="93">
        <v>46</v>
      </c>
      <c r="E11" s="11">
        <f>'[8]Local Active (A)'!B40</f>
        <v>103105</v>
      </c>
      <c r="G11" s="93">
        <v>19</v>
      </c>
      <c r="H11" s="11">
        <f>'[8]Local Active (A)'!C13</f>
        <v>200</v>
      </c>
      <c r="I11" s="93">
        <v>46</v>
      </c>
      <c r="J11" s="11">
        <f>'[8]Local Active (A)'!C40</f>
        <v>16411</v>
      </c>
      <c r="M11" s="13" t="s">
        <v>12</v>
      </c>
      <c r="N11" s="63">
        <f>SUM(C27:C31)</f>
        <v>444179</v>
      </c>
      <c r="O11" s="63">
        <f>SUM(H27:H31)</f>
        <v>65034</v>
      </c>
    </row>
    <row r="12" spans="1:15" x14ac:dyDescent="0.35">
      <c r="B12" s="93">
        <v>20</v>
      </c>
      <c r="C12" s="11">
        <f>'[8]Local Active (A)'!B14</f>
        <v>1702</v>
      </c>
      <c r="D12" s="93">
        <v>47</v>
      </c>
      <c r="E12" s="11">
        <f>'[8]Local Active (A)'!B41</f>
        <v>119755</v>
      </c>
      <c r="G12" s="93">
        <v>20</v>
      </c>
      <c r="H12" s="11">
        <f>'[8]Local Active (A)'!C14</f>
        <v>141</v>
      </c>
      <c r="I12" s="93">
        <v>47</v>
      </c>
      <c r="J12" s="11">
        <f>'[8]Local Active (A)'!C41</f>
        <v>20101</v>
      </c>
      <c r="M12" s="13" t="s">
        <v>13</v>
      </c>
      <c r="N12" s="63">
        <f>SUM(C32:C35,E9)</f>
        <v>497538</v>
      </c>
      <c r="O12" s="63">
        <f>SUM(H32:H35,J9)</f>
        <v>73928</v>
      </c>
    </row>
    <row r="13" spans="1:15" x14ac:dyDescent="0.35">
      <c r="B13" s="93">
        <v>21</v>
      </c>
      <c r="C13" s="11">
        <f>'[8]Local Active (A)'!B15</f>
        <v>3602</v>
      </c>
      <c r="D13" s="93">
        <v>48</v>
      </c>
      <c r="E13" s="11">
        <f>'[8]Local Active (A)'!B42</f>
        <v>133908</v>
      </c>
      <c r="G13" s="93">
        <v>21</v>
      </c>
      <c r="H13" s="11">
        <f>'[8]Local Active (A)'!C15</f>
        <v>597</v>
      </c>
      <c r="I13" s="93">
        <v>48</v>
      </c>
      <c r="J13" s="11">
        <f>'[8]Local Active (A)'!C42</f>
        <v>21122</v>
      </c>
      <c r="M13" s="13" t="s">
        <v>14</v>
      </c>
      <c r="N13" s="63">
        <f>SUM(E10:E14)</f>
        <v>575225</v>
      </c>
      <c r="O13" s="63">
        <f>SUM(J10:J14)</f>
        <v>95052</v>
      </c>
    </row>
    <row r="14" spans="1:15" x14ac:dyDescent="0.35">
      <c r="B14" s="93">
        <v>22</v>
      </c>
      <c r="C14" s="11">
        <f>'[8]Local Active (A)'!B16</f>
        <v>10693</v>
      </c>
      <c r="D14" s="93">
        <v>49</v>
      </c>
      <c r="E14" s="11">
        <f>'[8]Local Active (A)'!B43</f>
        <v>114771</v>
      </c>
      <c r="G14" s="93">
        <v>22</v>
      </c>
      <c r="H14" s="11">
        <f>'[8]Local Active (A)'!C16</f>
        <v>1426</v>
      </c>
      <c r="I14" s="93">
        <v>49</v>
      </c>
      <c r="J14" s="11">
        <f>'[8]Local Active (A)'!C43</f>
        <v>20216</v>
      </c>
      <c r="M14" s="13" t="s">
        <v>15</v>
      </c>
      <c r="N14" s="63">
        <f>SUM(E15:E19)</f>
        <v>585856</v>
      </c>
      <c r="O14" s="63">
        <f>SUM(J15:J19)</f>
        <v>102755</v>
      </c>
    </row>
    <row r="15" spans="1:15" x14ac:dyDescent="0.35">
      <c r="B15" s="93">
        <v>23</v>
      </c>
      <c r="C15" s="11">
        <f>'[8]Local Active (A)'!B17</f>
        <v>21361</v>
      </c>
      <c r="D15" s="93">
        <v>50</v>
      </c>
      <c r="E15" s="11">
        <f>'[8]Local Active (A)'!B44</f>
        <v>117411</v>
      </c>
      <c r="G15" s="93">
        <v>23</v>
      </c>
      <c r="H15" s="11">
        <f>'[8]Local Active (A)'!C17</f>
        <v>2583</v>
      </c>
      <c r="I15" s="93">
        <v>50</v>
      </c>
      <c r="J15" s="11">
        <f>'[8]Local Active (A)'!C44</f>
        <v>19850</v>
      </c>
      <c r="M15" s="13" t="s">
        <v>16</v>
      </c>
      <c r="N15" s="63">
        <f>SUM(E20:E24)</f>
        <v>463815</v>
      </c>
      <c r="O15" s="63">
        <f>SUM(J20:J24)</f>
        <v>84825</v>
      </c>
    </row>
    <row r="16" spans="1:15" x14ac:dyDescent="0.35">
      <c r="B16" s="93">
        <v>24</v>
      </c>
      <c r="C16" s="11">
        <f>'[8]Local Active (A)'!B18</f>
        <v>31292</v>
      </c>
      <c r="D16" s="93">
        <v>51</v>
      </c>
      <c r="E16" s="11">
        <f>'[8]Local Active (A)'!B45</f>
        <v>116393</v>
      </c>
      <c r="G16" s="93">
        <v>24</v>
      </c>
      <c r="H16" s="11">
        <f>'[8]Local Active (A)'!C18</f>
        <v>4094</v>
      </c>
      <c r="I16" s="93">
        <v>51</v>
      </c>
      <c r="J16" s="11">
        <f>'[8]Local Active (A)'!C45</f>
        <v>21781</v>
      </c>
      <c r="M16" s="13" t="s">
        <v>17</v>
      </c>
      <c r="N16" s="63">
        <f>SUM(E25:E29)</f>
        <v>239991</v>
      </c>
      <c r="O16" s="63">
        <f>SUM(J25:J29)</f>
        <v>45778</v>
      </c>
    </row>
    <row r="17" spans="2:15" x14ac:dyDescent="0.35">
      <c r="B17" s="93">
        <v>25</v>
      </c>
      <c r="C17" s="11">
        <f>'[8]Local Active (A)'!B19</f>
        <v>39002</v>
      </c>
      <c r="D17" s="93">
        <v>52</v>
      </c>
      <c r="E17" s="11">
        <f>'[8]Local Active (A)'!B46</f>
        <v>121017</v>
      </c>
      <c r="G17" s="93">
        <v>25</v>
      </c>
      <c r="H17" s="11">
        <f>'[8]Local Active (A)'!C19</f>
        <v>5136</v>
      </c>
      <c r="I17" s="93">
        <v>52</v>
      </c>
      <c r="J17" s="11">
        <f>'[8]Local Active (A)'!C46</f>
        <v>21216</v>
      </c>
      <c r="M17" s="13" t="s">
        <v>18</v>
      </c>
      <c r="N17" s="63">
        <f>SUM(E30:E34)</f>
        <v>45407</v>
      </c>
      <c r="O17" s="63">
        <f>SUM(J30:J34)</f>
        <v>11846</v>
      </c>
    </row>
    <row r="18" spans="2:15" x14ac:dyDescent="0.35">
      <c r="B18" s="93">
        <v>26</v>
      </c>
      <c r="C18" s="11">
        <f>'[8]Local Active (A)'!B20</f>
        <v>44461</v>
      </c>
      <c r="D18" s="93">
        <v>53</v>
      </c>
      <c r="E18" s="11">
        <f>'[8]Local Active (A)'!B47</f>
        <v>118872</v>
      </c>
      <c r="G18" s="93">
        <v>26</v>
      </c>
      <c r="H18" s="11">
        <f>'[8]Local Active (A)'!C20</f>
        <v>5765</v>
      </c>
      <c r="I18" s="93">
        <v>53</v>
      </c>
      <c r="J18" s="11">
        <f>'[8]Local Active (A)'!C47</f>
        <v>19473</v>
      </c>
      <c r="N18" s="63">
        <f>SUM(N9:N17)</f>
        <v>3548931</v>
      </c>
      <c r="O18" s="63">
        <f>SUM(O9:O17)</f>
        <v>566087</v>
      </c>
    </row>
    <row r="19" spans="2:15" x14ac:dyDescent="0.35">
      <c r="B19" s="93">
        <v>27</v>
      </c>
      <c r="C19" s="11">
        <f>'[8]Local Active (A)'!B21</f>
        <v>52781</v>
      </c>
      <c r="D19" s="93">
        <v>54</v>
      </c>
      <c r="E19" s="11">
        <f>'[8]Local Active (A)'!B48</f>
        <v>112163</v>
      </c>
      <c r="G19" s="93">
        <v>27</v>
      </c>
      <c r="H19" s="11">
        <f>'[8]Local Active (A)'!C21</f>
        <v>6813</v>
      </c>
      <c r="I19" s="93">
        <v>54</v>
      </c>
      <c r="J19" s="11">
        <f>'[8]Local Active (A)'!C48</f>
        <v>20435</v>
      </c>
    </row>
    <row r="20" spans="2:15" x14ac:dyDescent="0.35">
      <c r="B20" s="93">
        <v>28</v>
      </c>
      <c r="C20" s="11">
        <f>'[8]Local Active (A)'!B22</f>
        <v>61052</v>
      </c>
      <c r="D20" s="93">
        <v>55</v>
      </c>
      <c r="E20" s="11">
        <f>'[8]Local Active (A)'!B49</f>
        <v>108270</v>
      </c>
      <c r="G20" s="93">
        <v>28</v>
      </c>
      <c r="H20" s="11">
        <f>'[8]Local Active (A)'!C22</f>
        <v>6990</v>
      </c>
      <c r="I20" s="93">
        <v>55</v>
      </c>
      <c r="J20" s="11">
        <f>'[8]Local Active (A)'!C49</f>
        <v>17870</v>
      </c>
    </row>
    <row r="21" spans="2:15" x14ac:dyDescent="0.35">
      <c r="B21" s="93">
        <v>29</v>
      </c>
      <c r="C21" s="11">
        <f>'[8]Local Active (A)'!B23</f>
        <v>63691</v>
      </c>
      <c r="D21" s="93">
        <v>56</v>
      </c>
      <c r="E21" s="11">
        <f>'[8]Local Active (A)'!B50</f>
        <v>101153</v>
      </c>
      <c r="G21" s="93">
        <v>29</v>
      </c>
      <c r="H21" s="11">
        <f>'[8]Local Active (A)'!C23</f>
        <v>7375</v>
      </c>
      <c r="I21" s="93">
        <v>56</v>
      </c>
      <c r="J21" s="11">
        <f>'[8]Local Active (A)'!C50</f>
        <v>19807</v>
      </c>
    </row>
    <row r="22" spans="2:15" x14ac:dyDescent="0.35">
      <c r="B22" s="93">
        <v>30</v>
      </c>
      <c r="C22" s="11">
        <f>'[8]Local Active (A)'!B24</f>
        <v>68282</v>
      </c>
      <c r="D22" s="93">
        <v>57</v>
      </c>
      <c r="E22" s="11">
        <f>'[8]Local Active (A)'!B51</f>
        <v>94331</v>
      </c>
      <c r="G22" s="93">
        <v>30</v>
      </c>
      <c r="H22" s="11">
        <f>'[8]Local Active (A)'!C24</f>
        <v>8189</v>
      </c>
      <c r="I22" s="93">
        <v>57</v>
      </c>
      <c r="J22" s="11">
        <f>'[8]Local Active (A)'!C51</f>
        <v>17969</v>
      </c>
    </row>
    <row r="23" spans="2:15" x14ac:dyDescent="0.35">
      <c r="B23" s="93">
        <v>31</v>
      </c>
      <c r="C23" s="11">
        <f>'[8]Local Active (A)'!B25</f>
        <v>69565</v>
      </c>
      <c r="D23" s="93">
        <v>58</v>
      </c>
      <c r="E23" s="11">
        <f>'[8]Local Active (A)'!B52</f>
        <v>82582</v>
      </c>
      <c r="G23" s="93">
        <v>31</v>
      </c>
      <c r="H23" s="11">
        <f>'[8]Local Active (A)'!C25</f>
        <v>8951</v>
      </c>
      <c r="I23" s="93">
        <v>58</v>
      </c>
      <c r="J23" s="11">
        <f>'[8]Local Active (A)'!C52</f>
        <v>14810</v>
      </c>
    </row>
    <row r="24" spans="2:15" x14ac:dyDescent="0.35">
      <c r="B24" s="93">
        <v>32</v>
      </c>
      <c r="C24" s="11">
        <f>'[8]Local Active (A)'!B26</f>
        <v>69427</v>
      </c>
      <c r="D24" s="93">
        <v>59</v>
      </c>
      <c r="E24" s="11">
        <f>'[8]Local Active (A)'!B53</f>
        <v>77479</v>
      </c>
      <c r="G24" s="93">
        <v>32</v>
      </c>
      <c r="H24" s="11">
        <f>'[8]Local Active (A)'!C26</f>
        <v>8489</v>
      </c>
      <c r="I24" s="93">
        <v>59</v>
      </c>
      <c r="J24" s="11">
        <f>'[8]Local Active (A)'!C53</f>
        <v>14369</v>
      </c>
    </row>
    <row r="25" spans="2:15" x14ac:dyDescent="0.35">
      <c r="B25" s="93">
        <v>33</v>
      </c>
      <c r="C25" s="11">
        <f>'[8]Local Active (A)'!B27</f>
        <v>79182</v>
      </c>
      <c r="D25" s="93">
        <v>60</v>
      </c>
      <c r="E25" s="11">
        <f>'[8]Local Active (A)'!B54</f>
        <v>68073</v>
      </c>
      <c r="G25" s="93">
        <v>33</v>
      </c>
      <c r="H25" s="11">
        <f>'[8]Local Active (A)'!C27</f>
        <v>10187</v>
      </c>
      <c r="I25" s="93">
        <v>60</v>
      </c>
      <c r="J25" s="11">
        <f>'[8]Local Active (A)'!C54</f>
        <v>12697</v>
      </c>
    </row>
    <row r="26" spans="2:15" x14ac:dyDescent="0.35">
      <c r="B26" s="93">
        <v>34</v>
      </c>
      <c r="C26" s="11">
        <f>'[8]Local Active (A)'!B28</f>
        <v>80062</v>
      </c>
      <c r="D26" s="93">
        <v>61</v>
      </c>
      <c r="E26" s="11">
        <f>'[8]Local Active (A)'!B55</f>
        <v>59469</v>
      </c>
      <c r="G26" s="93">
        <v>34</v>
      </c>
      <c r="H26" s="11">
        <f>'[8]Local Active (A)'!C28</f>
        <v>9933</v>
      </c>
      <c r="I26" s="93">
        <v>61</v>
      </c>
      <c r="J26" s="11">
        <f>'[8]Local Active (A)'!C55</f>
        <v>10181</v>
      </c>
    </row>
    <row r="27" spans="2:15" x14ac:dyDescent="0.35">
      <c r="B27" s="93">
        <v>35</v>
      </c>
      <c r="C27" s="11">
        <f>'[8]Local Active (A)'!B29</f>
        <v>80560</v>
      </c>
      <c r="D27" s="93">
        <v>62</v>
      </c>
      <c r="E27" s="11">
        <f>'[8]Local Active (A)'!B56</f>
        <v>46942</v>
      </c>
      <c r="G27" s="93">
        <v>35</v>
      </c>
      <c r="H27" s="11">
        <f>'[8]Local Active (A)'!C29</f>
        <v>11398</v>
      </c>
      <c r="I27" s="93">
        <v>62</v>
      </c>
      <c r="J27" s="11">
        <f>'[8]Local Active (A)'!C56</f>
        <v>8128</v>
      </c>
    </row>
    <row r="28" spans="2:15" x14ac:dyDescent="0.35">
      <c r="B28" s="93">
        <v>36</v>
      </c>
      <c r="C28" s="11">
        <f>'[8]Local Active (A)'!B30</f>
        <v>88148</v>
      </c>
      <c r="D28" s="93">
        <v>63</v>
      </c>
      <c r="E28" s="11">
        <f>'[8]Local Active (A)'!B57</f>
        <v>34710</v>
      </c>
      <c r="G28" s="93">
        <v>36</v>
      </c>
      <c r="H28" s="11">
        <f>'[8]Local Active (A)'!C30</f>
        <v>11349</v>
      </c>
      <c r="I28" s="93">
        <v>63</v>
      </c>
      <c r="J28" s="11">
        <f>'[8]Local Active (A)'!C57</f>
        <v>8327</v>
      </c>
    </row>
    <row r="29" spans="2:15" x14ac:dyDescent="0.35">
      <c r="B29" s="93">
        <v>37</v>
      </c>
      <c r="C29" s="11">
        <f>'[8]Local Active (A)'!B31</f>
        <v>90928</v>
      </c>
      <c r="D29" s="93">
        <v>64</v>
      </c>
      <c r="E29" s="11">
        <f>'[8]Local Active (A)'!B58</f>
        <v>30797</v>
      </c>
      <c r="G29" s="93">
        <v>37</v>
      </c>
      <c r="H29" s="11">
        <f>'[8]Local Active (A)'!C31</f>
        <v>12323</v>
      </c>
      <c r="I29" s="93">
        <v>64</v>
      </c>
      <c r="J29" s="11">
        <f>'[8]Local Active (A)'!C58</f>
        <v>6445</v>
      </c>
    </row>
    <row r="30" spans="2:15" x14ac:dyDescent="0.35">
      <c r="B30" s="93">
        <v>38</v>
      </c>
      <c r="C30" s="11">
        <f>'[8]Local Active (A)'!B32</f>
        <v>91005</v>
      </c>
      <c r="D30" s="93">
        <v>65</v>
      </c>
      <c r="E30" s="11">
        <f>'[8]Local Active (A)'!B59</f>
        <v>19529</v>
      </c>
      <c r="G30" s="93">
        <v>38</v>
      </c>
      <c r="H30" s="11">
        <f>'[8]Local Active (A)'!C32</f>
        <v>14103</v>
      </c>
      <c r="I30" s="93">
        <v>65</v>
      </c>
      <c r="J30" s="11">
        <f>'[8]Local Active (A)'!C59</f>
        <v>5181</v>
      </c>
    </row>
    <row r="31" spans="2:15" x14ac:dyDescent="0.35">
      <c r="B31" s="93">
        <v>39</v>
      </c>
      <c r="C31" s="11">
        <f>'[8]Local Active (A)'!B33</f>
        <v>93538</v>
      </c>
      <c r="D31" s="93">
        <v>66</v>
      </c>
      <c r="E31" s="11">
        <f>'[8]Local Active (A)'!B60</f>
        <v>9703</v>
      </c>
      <c r="G31" s="93">
        <v>39</v>
      </c>
      <c r="H31" s="11">
        <f>'[8]Local Active (A)'!C33</f>
        <v>15861</v>
      </c>
      <c r="I31" s="93">
        <v>66</v>
      </c>
      <c r="J31" s="11">
        <f>'[8]Local Active (A)'!C60</f>
        <v>2672</v>
      </c>
    </row>
    <row r="32" spans="2:15" x14ac:dyDescent="0.35">
      <c r="B32" s="93">
        <v>40</v>
      </c>
      <c r="C32" s="11">
        <f>'[8]Local Active (A)'!B34</f>
        <v>97214</v>
      </c>
      <c r="D32" s="93">
        <v>67</v>
      </c>
      <c r="E32" s="11">
        <f>'[8]Local Active (A)'!B61</f>
        <v>7540</v>
      </c>
      <c r="G32" s="93">
        <v>40</v>
      </c>
      <c r="H32" s="11">
        <f>'[8]Local Active (A)'!C34</f>
        <v>13665</v>
      </c>
      <c r="I32" s="93">
        <v>67</v>
      </c>
      <c r="J32" s="11">
        <f>'[8]Local Active (A)'!C61</f>
        <v>2206</v>
      </c>
    </row>
    <row r="33" spans="2:11" x14ac:dyDescent="0.35">
      <c r="B33" s="93">
        <v>41</v>
      </c>
      <c r="C33" s="11">
        <f>'[8]Local Active (A)'!B35</f>
        <v>97272</v>
      </c>
      <c r="D33" s="93">
        <v>68</v>
      </c>
      <c r="E33" s="11">
        <f>'[8]Local Active (A)'!B62</f>
        <v>4677</v>
      </c>
      <c r="G33" s="93">
        <v>41</v>
      </c>
      <c r="H33" s="11">
        <f>'[8]Local Active (A)'!C35</f>
        <v>15309</v>
      </c>
      <c r="I33" s="93">
        <v>68</v>
      </c>
      <c r="J33" s="11">
        <f>'[8]Local Active (A)'!C62</f>
        <v>1254</v>
      </c>
    </row>
    <row r="34" spans="2:11" x14ac:dyDescent="0.35">
      <c r="B34" s="93">
        <v>42</v>
      </c>
      <c r="C34" s="11">
        <f>'[8]Local Active (A)'!B36</f>
        <v>98648</v>
      </c>
      <c r="D34" s="93">
        <v>69</v>
      </c>
      <c r="E34" s="11">
        <f>'[8]Local Active (A)'!B63</f>
        <v>3958</v>
      </c>
      <c r="G34" s="93">
        <v>42</v>
      </c>
      <c r="H34" s="11">
        <f>'[8]Local Active (A)'!C36</f>
        <v>12894</v>
      </c>
      <c r="I34" s="93">
        <v>69</v>
      </c>
      <c r="J34" s="11">
        <f>'[8]Local Active (A)'!C63</f>
        <v>533</v>
      </c>
    </row>
    <row r="35" spans="2:11" x14ac:dyDescent="0.35">
      <c r="B35" s="93">
        <v>43</v>
      </c>
      <c r="C35" s="11">
        <f>'[8]Local Active (A)'!B37</f>
        <v>99094</v>
      </c>
      <c r="D35" s="93"/>
      <c r="E35" s="6"/>
      <c r="G35" s="93">
        <v>43</v>
      </c>
      <c r="H35" s="11">
        <f>'[8]Local Active (A)'!C37</f>
        <v>15567</v>
      </c>
      <c r="I35" s="93"/>
      <c r="J35" s="6"/>
    </row>
    <row r="36" spans="2:11" x14ac:dyDescent="0.35">
      <c r="B36" s="93" t="s">
        <v>19</v>
      </c>
      <c r="C36" s="38"/>
      <c r="D36" s="93"/>
      <c r="E36" s="37">
        <f>SUM(E9:E34,C9:C35)</f>
        <v>3548931</v>
      </c>
      <c r="F36" s="14"/>
      <c r="G36" s="93" t="s">
        <v>19</v>
      </c>
      <c r="H36" s="38"/>
      <c r="I36" s="93"/>
      <c r="J36" s="37">
        <f>SUM(J9:J34,H9:H35)</f>
        <v>566087</v>
      </c>
      <c r="K36" s="64">
        <f>E36+J36</f>
        <v>4115018</v>
      </c>
    </row>
    <row r="37" spans="2:11" x14ac:dyDescent="0.35">
      <c r="K37" s="64"/>
    </row>
  </sheetData>
  <mergeCells count="4">
    <mergeCell ref="B7:B8"/>
    <mergeCell ref="D7:D8"/>
    <mergeCell ref="G7:G8"/>
    <mergeCell ref="I7:I8"/>
  </mergeCells>
  <pageMargins left="0.7" right="0.7" top="0.75" bottom="0.75" header="0.3" footer="0.3"/>
  <pageSetup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H34"/>
  <sheetViews>
    <sheetView topLeftCell="A4" zoomScale="80" zoomScaleNormal="80" workbookViewId="0">
      <selection activeCell="H6" sqref="H6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9.1796875" style="13"/>
    <col min="5" max="5" width="17.81640625" style="13" customWidth="1"/>
    <col min="6" max="6" width="7.453125" style="13" customWidth="1"/>
    <col min="7" max="7" width="9.1796875" style="13"/>
    <col min="8" max="8" width="11.26953125" style="13" bestFit="1" customWidth="1"/>
    <col min="9" max="16384" width="9.1796875" style="13"/>
  </cols>
  <sheetData>
    <row r="1" spans="1:8" ht="30" customHeight="1" x14ac:dyDescent="0.5">
      <c r="A1" s="15" t="s">
        <v>129</v>
      </c>
      <c r="B1" s="15" t="s">
        <v>134</v>
      </c>
    </row>
    <row r="2" spans="1:8" ht="15" customHeight="1" x14ac:dyDescent="0.5">
      <c r="A2" s="15"/>
    </row>
    <row r="3" spans="1:8" x14ac:dyDescent="0.35">
      <c r="B3" s="16" t="s">
        <v>20</v>
      </c>
      <c r="C3" s="16" t="s">
        <v>135</v>
      </c>
    </row>
    <row r="5" spans="1:8" ht="15" customHeight="1" x14ac:dyDescent="0.35">
      <c r="B5" s="126" t="s">
        <v>4</v>
      </c>
      <c r="C5" s="92" t="s">
        <v>5</v>
      </c>
      <c r="D5" s="126" t="s">
        <v>4</v>
      </c>
      <c r="E5" s="92" t="s">
        <v>5</v>
      </c>
    </row>
    <row r="6" spans="1:8" ht="15" customHeight="1" x14ac:dyDescent="0.35">
      <c r="B6" s="126"/>
      <c r="C6" s="92" t="s">
        <v>6</v>
      </c>
      <c r="D6" s="126"/>
      <c r="E6" s="92" t="s">
        <v>6</v>
      </c>
      <c r="G6" s="13" t="s">
        <v>56</v>
      </c>
      <c r="H6" s="68" t="s">
        <v>188</v>
      </c>
    </row>
    <row r="7" spans="1:8" x14ac:dyDescent="0.35">
      <c r="B7" s="93">
        <v>17</v>
      </c>
      <c r="C7" s="11">
        <f>'[8]Local Active (A)'!G11</f>
        <v>0</v>
      </c>
      <c r="D7" s="93">
        <v>44</v>
      </c>
      <c r="E7" s="11">
        <f>'[8]Local Active (A)'!G38</f>
        <v>54086</v>
      </c>
      <c r="G7" s="13" t="s">
        <v>10</v>
      </c>
      <c r="H7" s="63">
        <f>SUM(C7:C19)</f>
        <v>103253</v>
      </c>
    </row>
    <row r="8" spans="1:8" x14ac:dyDescent="0.35">
      <c r="B8" s="93">
        <v>18</v>
      </c>
      <c r="C8" s="11">
        <f>'[8]Local Active (A)'!G12</f>
        <v>0</v>
      </c>
      <c r="D8" s="93">
        <v>45</v>
      </c>
      <c r="E8" s="11">
        <f>'[8]Local Active (A)'!G39</f>
        <v>50964</v>
      </c>
      <c r="G8" s="13" t="s">
        <v>11</v>
      </c>
      <c r="H8" s="63">
        <f>SUM(C20:C24)</f>
        <v>154210</v>
      </c>
    </row>
    <row r="9" spans="1:8" x14ac:dyDescent="0.35">
      <c r="B9" s="93">
        <v>19</v>
      </c>
      <c r="C9" s="11">
        <f>'[8]Local Active (A)'!G13</f>
        <v>191</v>
      </c>
      <c r="D9" s="93">
        <v>46</v>
      </c>
      <c r="E9" s="11">
        <f>'[8]Local Active (A)'!G40</f>
        <v>50594</v>
      </c>
      <c r="G9" s="13" t="s">
        <v>12</v>
      </c>
      <c r="H9" s="63">
        <f>SUM(C25:C29)</f>
        <v>207013</v>
      </c>
    </row>
    <row r="10" spans="1:8" x14ac:dyDescent="0.35">
      <c r="B10" s="93">
        <v>20</v>
      </c>
      <c r="C10" s="11">
        <f>'[8]Local Active (A)'!G14</f>
        <v>306</v>
      </c>
      <c r="D10" s="93">
        <v>47</v>
      </c>
      <c r="E10" s="11">
        <f>'[8]Local Active (A)'!G41</f>
        <v>57766</v>
      </c>
      <c r="G10" s="13" t="s">
        <v>13</v>
      </c>
      <c r="H10" s="63">
        <f>SUM(C30:C33,E7)</f>
        <v>241314</v>
      </c>
    </row>
    <row r="11" spans="1:8" x14ac:dyDescent="0.35">
      <c r="B11" s="93">
        <v>21</v>
      </c>
      <c r="C11" s="11">
        <f>'[8]Local Active (A)'!G15</f>
        <v>950</v>
      </c>
      <c r="D11" s="93">
        <v>48</v>
      </c>
      <c r="E11" s="11">
        <f>'[8]Local Active (A)'!G42</f>
        <v>62359</v>
      </c>
      <c r="G11" s="13" t="s">
        <v>14</v>
      </c>
      <c r="H11" s="63">
        <f>SUM(E8:E12)</f>
        <v>275682</v>
      </c>
    </row>
    <row r="12" spans="1:8" x14ac:dyDescent="0.35">
      <c r="B12" s="93">
        <v>22</v>
      </c>
      <c r="C12" s="11">
        <f>'[8]Local Active (A)'!G16</f>
        <v>2833</v>
      </c>
      <c r="D12" s="93">
        <v>49</v>
      </c>
      <c r="E12" s="11">
        <f>'[8]Local Active (A)'!G43</f>
        <v>53999</v>
      </c>
      <c r="G12" s="13" t="s">
        <v>15</v>
      </c>
      <c r="H12" s="63">
        <f>SUM(E13:E17)</f>
        <v>266813</v>
      </c>
    </row>
    <row r="13" spans="1:8" x14ac:dyDescent="0.35">
      <c r="B13" s="93">
        <v>23</v>
      </c>
      <c r="C13" s="11">
        <f>'[8]Local Active (A)'!G17</f>
        <v>5011</v>
      </c>
      <c r="D13" s="93">
        <v>50</v>
      </c>
      <c r="E13" s="11">
        <f>'[8]Local Active (A)'!G44</f>
        <v>55242</v>
      </c>
      <c r="G13" s="13" t="s">
        <v>16</v>
      </c>
      <c r="H13" s="63">
        <f>SUM(E18:E22)</f>
        <v>179000</v>
      </c>
    </row>
    <row r="14" spans="1:8" x14ac:dyDescent="0.35">
      <c r="B14" s="93">
        <v>24</v>
      </c>
      <c r="C14" s="11">
        <f>'[8]Local Active (A)'!G18</f>
        <v>8382</v>
      </c>
      <c r="D14" s="93">
        <v>51</v>
      </c>
      <c r="E14" s="11">
        <f>'[8]Local Active (A)'!G45</f>
        <v>54580</v>
      </c>
      <c r="G14" s="13" t="s">
        <v>17</v>
      </c>
      <c r="H14" s="63">
        <f>SUM(E23:E27)</f>
        <v>80186</v>
      </c>
    </row>
    <row r="15" spans="1:8" x14ac:dyDescent="0.35">
      <c r="B15" s="93">
        <v>25</v>
      </c>
      <c r="C15" s="11">
        <f>'[8]Local Active (A)'!G19</f>
        <v>11411</v>
      </c>
      <c r="D15" s="93">
        <v>52</v>
      </c>
      <c r="E15" s="11">
        <f>'[8]Local Active (A)'!G46</f>
        <v>57531</v>
      </c>
      <c r="G15" s="13" t="s">
        <v>18</v>
      </c>
      <c r="H15" s="63">
        <f>SUM(E28:E32)</f>
        <v>14602</v>
      </c>
    </row>
    <row r="16" spans="1:8" x14ac:dyDescent="0.35">
      <c r="B16" s="93">
        <v>26</v>
      </c>
      <c r="C16" s="11">
        <f>'[8]Local Active (A)'!G20</f>
        <v>13012</v>
      </c>
      <c r="D16" s="93">
        <v>53</v>
      </c>
      <c r="E16" s="11">
        <f>'[8]Local Active (A)'!G47</f>
        <v>51212</v>
      </c>
      <c r="H16" s="63">
        <f>SUM(H7:H15)</f>
        <v>1522073</v>
      </c>
    </row>
    <row r="17" spans="2:5" x14ac:dyDescent="0.35">
      <c r="B17" s="93">
        <v>27</v>
      </c>
      <c r="C17" s="11">
        <f>'[8]Local Active (A)'!G21</f>
        <v>17401</v>
      </c>
      <c r="D17" s="93">
        <v>54</v>
      </c>
      <c r="E17" s="11">
        <f>'[8]Local Active (A)'!G48</f>
        <v>48248</v>
      </c>
    </row>
    <row r="18" spans="2:5" x14ac:dyDescent="0.35">
      <c r="B18" s="93">
        <v>28</v>
      </c>
      <c r="C18" s="11">
        <f>'[8]Local Active (A)'!G22</f>
        <v>20172</v>
      </c>
      <c r="D18" s="93">
        <v>55</v>
      </c>
      <c r="E18" s="11">
        <f>'[8]Local Active (A)'!G49</f>
        <v>42565</v>
      </c>
    </row>
    <row r="19" spans="2:5" x14ac:dyDescent="0.35">
      <c r="B19" s="93">
        <v>29</v>
      </c>
      <c r="C19" s="11">
        <f>'[8]Local Active (A)'!G23</f>
        <v>23584</v>
      </c>
      <c r="D19" s="93">
        <v>56</v>
      </c>
      <c r="E19" s="11">
        <f>'[8]Local Active (A)'!G50</f>
        <v>40308</v>
      </c>
    </row>
    <row r="20" spans="2:5" x14ac:dyDescent="0.35">
      <c r="B20" s="93">
        <v>30</v>
      </c>
      <c r="C20" s="11">
        <f>'[8]Local Active (A)'!G24</f>
        <v>24660</v>
      </c>
      <c r="D20" s="93">
        <v>57</v>
      </c>
      <c r="E20" s="11">
        <f>'[8]Local Active (A)'!G51</f>
        <v>37593</v>
      </c>
    </row>
    <row r="21" spans="2:5" x14ac:dyDescent="0.35">
      <c r="B21" s="93">
        <v>31</v>
      </c>
      <c r="C21" s="11">
        <f>'[8]Local Active (A)'!G25</f>
        <v>28927</v>
      </c>
      <c r="D21" s="93">
        <v>58</v>
      </c>
      <c r="E21" s="11">
        <f>'[8]Local Active (A)'!G52</f>
        <v>30735</v>
      </c>
    </row>
    <row r="22" spans="2:5" x14ac:dyDescent="0.35">
      <c r="B22" s="93">
        <v>32</v>
      </c>
      <c r="C22" s="11">
        <f>'[8]Local Active (A)'!G26</f>
        <v>30951</v>
      </c>
      <c r="D22" s="93">
        <v>59</v>
      </c>
      <c r="E22" s="11">
        <f>'[8]Local Active (A)'!G53</f>
        <v>27799</v>
      </c>
    </row>
    <row r="23" spans="2:5" x14ac:dyDescent="0.35">
      <c r="B23" s="93">
        <v>33</v>
      </c>
      <c r="C23" s="11">
        <f>'[8]Local Active (A)'!G27</f>
        <v>33012</v>
      </c>
      <c r="D23" s="93">
        <v>60</v>
      </c>
      <c r="E23" s="11">
        <f>'[8]Local Active (A)'!G54</f>
        <v>23741</v>
      </c>
    </row>
    <row r="24" spans="2:5" x14ac:dyDescent="0.35">
      <c r="B24" s="93">
        <v>34</v>
      </c>
      <c r="C24" s="11">
        <f>'[8]Local Active (A)'!G28</f>
        <v>36660</v>
      </c>
      <c r="D24" s="93">
        <v>61</v>
      </c>
      <c r="E24" s="11">
        <f>'[8]Local Active (A)'!G55</f>
        <v>18865</v>
      </c>
    </row>
    <row r="25" spans="2:5" x14ac:dyDescent="0.35">
      <c r="B25" s="93">
        <v>35</v>
      </c>
      <c r="C25" s="11">
        <f>'[8]Local Active (A)'!G29</f>
        <v>35882</v>
      </c>
      <c r="D25" s="93">
        <v>62</v>
      </c>
      <c r="E25" s="11">
        <f>'[8]Local Active (A)'!G56</f>
        <v>16481</v>
      </c>
    </row>
    <row r="26" spans="2:5" x14ac:dyDescent="0.35">
      <c r="B26" s="93">
        <v>36</v>
      </c>
      <c r="C26" s="11">
        <f>'[8]Local Active (A)'!G30</f>
        <v>41104</v>
      </c>
      <c r="D26" s="93">
        <v>63</v>
      </c>
      <c r="E26" s="11">
        <f>'[8]Local Active (A)'!G57</f>
        <v>12077</v>
      </c>
    </row>
    <row r="27" spans="2:5" x14ac:dyDescent="0.35">
      <c r="B27" s="93">
        <v>37</v>
      </c>
      <c r="C27" s="11">
        <f>'[8]Local Active (A)'!G31</f>
        <v>42408</v>
      </c>
      <c r="D27" s="93">
        <v>64</v>
      </c>
      <c r="E27" s="11">
        <f>'[8]Local Active (A)'!G58</f>
        <v>9022</v>
      </c>
    </row>
    <row r="28" spans="2:5" x14ac:dyDescent="0.35">
      <c r="B28" s="93">
        <v>38</v>
      </c>
      <c r="C28" s="11">
        <f>'[8]Local Active (A)'!G32</f>
        <v>43072</v>
      </c>
      <c r="D28" s="93">
        <v>65</v>
      </c>
      <c r="E28" s="11">
        <f>'[8]Local Active (A)'!G59</f>
        <v>6805</v>
      </c>
    </row>
    <row r="29" spans="2:5" x14ac:dyDescent="0.35">
      <c r="B29" s="93">
        <v>39</v>
      </c>
      <c r="C29" s="11">
        <f>'[8]Local Active (A)'!G33</f>
        <v>44547</v>
      </c>
      <c r="D29" s="93">
        <v>66</v>
      </c>
      <c r="E29" s="11">
        <f>'[8]Local Active (A)'!G60</f>
        <v>3120</v>
      </c>
    </row>
    <row r="30" spans="2:5" x14ac:dyDescent="0.35">
      <c r="B30" s="93">
        <v>40</v>
      </c>
      <c r="C30" s="11">
        <f>'[8]Local Active (A)'!G34</f>
        <v>45844</v>
      </c>
      <c r="D30" s="93">
        <v>67</v>
      </c>
      <c r="E30" s="11">
        <f>'[8]Local Active (A)'!G61</f>
        <v>2639</v>
      </c>
    </row>
    <row r="31" spans="2:5" x14ac:dyDescent="0.35">
      <c r="B31" s="93">
        <v>41</v>
      </c>
      <c r="C31" s="11">
        <f>'[8]Local Active (A)'!G35</f>
        <v>46568</v>
      </c>
      <c r="D31" s="93">
        <v>68</v>
      </c>
      <c r="E31" s="11">
        <f>'[8]Local Active (A)'!G62</f>
        <v>1167</v>
      </c>
    </row>
    <row r="32" spans="2:5" x14ac:dyDescent="0.35">
      <c r="B32" s="93">
        <v>42</v>
      </c>
      <c r="C32" s="11">
        <f>'[8]Local Active (A)'!G36</f>
        <v>48076</v>
      </c>
      <c r="D32" s="93">
        <v>69</v>
      </c>
      <c r="E32" s="11">
        <f>'[8]Local Active (A)'!G63</f>
        <v>871</v>
      </c>
    </row>
    <row r="33" spans="2:7" x14ac:dyDescent="0.35">
      <c r="B33" s="93">
        <v>43</v>
      </c>
      <c r="C33" s="11">
        <f>'[8]Local Active (A)'!G37</f>
        <v>46740</v>
      </c>
      <c r="D33" s="93"/>
      <c r="E33" s="6"/>
    </row>
    <row r="34" spans="2:7" x14ac:dyDescent="0.35">
      <c r="B34" s="92" t="s">
        <v>19</v>
      </c>
      <c r="C34" s="39"/>
      <c r="D34" s="92"/>
      <c r="E34" s="42">
        <f>SUM(E7:E32,C7:C33)</f>
        <v>1522073</v>
      </c>
      <c r="F34" s="14"/>
      <c r="G34" s="14"/>
    </row>
  </sheetData>
  <mergeCells count="2">
    <mergeCell ref="B5:B6"/>
    <mergeCell ref="D5:D6"/>
  </mergeCells>
  <pageMargins left="0.7" right="0.7" top="0.75" bottom="0.75" header="0.3" footer="0.3"/>
  <pageSetup scale="8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34"/>
  <sheetViews>
    <sheetView zoomScale="80" zoomScaleNormal="80" workbookViewId="0">
      <selection activeCell="H6" sqref="H6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9.1796875" style="13"/>
    <col min="5" max="5" width="17.81640625" style="13" customWidth="1"/>
    <col min="6" max="6" width="11.1796875" style="13" customWidth="1"/>
    <col min="7" max="7" width="9.1796875" style="13"/>
    <col min="8" max="8" width="11.26953125" style="13" bestFit="1" customWidth="1"/>
    <col min="9" max="16384" width="9.1796875" style="13"/>
  </cols>
  <sheetData>
    <row r="1" spans="1:8" ht="30" customHeight="1" x14ac:dyDescent="0.5">
      <c r="A1" s="15" t="s">
        <v>129</v>
      </c>
      <c r="B1" s="15" t="s">
        <v>134</v>
      </c>
    </row>
    <row r="2" spans="1:8" ht="15" customHeight="1" x14ac:dyDescent="0.5">
      <c r="A2" s="15"/>
    </row>
    <row r="3" spans="1:8" x14ac:dyDescent="0.35">
      <c r="B3" s="16" t="s">
        <v>22</v>
      </c>
      <c r="C3" s="16" t="s">
        <v>136</v>
      </c>
    </row>
    <row r="5" spans="1:8" ht="15" customHeight="1" x14ac:dyDescent="0.35">
      <c r="B5" s="126" t="s">
        <v>4</v>
      </c>
      <c r="C5" s="92" t="s">
        <v>5</v>
      </c>
      <c r="D5" s="126" t="s">
        <v>4</v>
      </c>
      <c r="E5" s="92" t="s">
        <v>5</v>
      </c>
    </row>
    <row r="6" spans="1:8" ht="15" customHeight="1" x14ac:dyDescent="0.35">
      <c r="B6" s="126"/>
      <c r="C6" s="92" t="s">
        <v>6</v>
      </c>
      <c r="D6" s="126"/>
      <c r="E6" s="92" t="s">
        <v>6</v>
      </c>
      <c r="G6" s="13" t="s">
        <v>56</v>
      </c>
      <c r="H6" s="68" t="s">
        <v>188</v>
      </c>
    </row>
    <row r="7" spans="1:8" x14ac:dyDescent="0.35">
      <c r="B7" s="93">
        <v>17</v>
      </c>
      <c r="C7" s="11">
        <f>'[8]Local Active (A)'!H11</f>
        <v>0</v>
      </c>
      <c r="D7" s="93">
        <v>44</v>
      </c>
      <c r="E7" s="11">
        <f>'[8]Local Active (A)'!H38</f>
        <v>156377</v>
      </c>
      <c r="G7" s="13" t="s">
        <v>10</v>
      </c>
      <c r="H7" s="63">
        <f>SUM(C7:C19)</f>
        <v>260219</v>
      </c>
    </row>
    <row r="8" spans="1:8" x14ac:dyDescent="0.35">
      <c r="B8" s="93">
        <v>18</v>
      </c>
      <c r="C8" s="11">
        <f>'[8]Local Active (A)'!H12</f>
        <v>0</v>
      </c>
      <c r="D8" s="93">
        <v>45</v>
      </c>
      <c r="E8" s="11">
        <f>'[8]Local Active (A)'!H39</f>
        <v>150370</v>
      </c>
      <c r="G8" s="13" t="s">
        <v>11</v>
      </c>
      <c r="H8" s="63">
        <f>SUM(C20:C24)</f>
        <v>414979</v>
      </c>
    </row>
    <row r="9" spans="1:8" x14ac:dyDescent="0.35">
      <c r="B9" s="93">
        <v>19</v>
      </c>
      <c r="C9" s="11">
        <f>'[8]Local Active (A)'!H13</f>
        <v>590</v>
      </c>
      <c r="D9" s="93">
        <v>46</v>
      </c>
      <c r="E9" s="11">
        <f>'[8]Local Active (A)'!H40</f>
        <v>150516</v>
      </c>
      <c r="G9" s="13" t="s">
        <v>12</v>
      </c>
      <c r="H9" s="63">
        <f>SUM(C25:C29)</f>
        <v>607697</v>
      </c>
    </row>
    <row r="10" spans="1:8" x14ac:dyDescent="0.35">
      <c r="B10" s="93">
        <v>20</v>
      </c>
      <c r="C10" s="11">
        <f>'[8]Local Active (A)'!H14</f>
        <v>1065</v>
      </c>
      <c r="D10" s="93">
        <v>47</v>
      </c>
      <c r="E10" s="11">
        <f>'[8]Local Active (A)'!H41</f>
        <v>165410</v>
      </c>
      <c r="G10" s="13" t="s">
        <v>13</v>
      </c>
      <c r="H10" s="63">
        <f>SUM(C30:C33,E7)</f>
        <v>722916</v>
      </c>
    </row>
    <row r="11" spans="1:8" x14ac:dyDescent="0.35">
      <c r="B11" s="93">
        <v>21</v>
      </c>
      <c r="C11" s="11">
        <f>'[8]Local Active (A)'!H15</f>
        <v>3049</v>
      </c>
      <c r="D11" s="93">
        <v>48</v>
      </c>
      <c r="E11" s="11">
        <f>'[8]Local Active (A)'!H42</f>
        <v>192252</v>
      </c>
      <c r="G11" s="13" t="s">
        <v>14</v>
      </c>
      <c r="H11" s="63">
        <f>SUM(E8:E12)</f>
        <v>816560</v>
      </c>
    </row>
    <row r="12" spans="1:8" x14ac:dyDescent="0.35">
      <c r="B12" s="93">
        <v>22</v>
      </c>
      <c r="C12" s="11">
        <f>'[8]Local Active (A)'!H16</f>
        <v>8155</v>
      </c>
      <c r="D12" s="93">
        <v>49</v>
      </c>
      <c r="E12" s="11">
        <f>'[8]Local Active (A)'!H43</f>
        <v>158012</v>
      </c>
      <c r="G12" s="13" t="s">
        <v>15</v>
      </c>
      <c r="H12" s="63">
        <f>SUM(E13:E17)</f>
        <v>763885</v>
      </c>
    </row>
    <row r="13" spans="1:8" x14ac:dyDescent="0.35">
      <c r="B13" s="93">
        <v>23</v>
      </c>
      <c r="C13" s="11">
        <f>'[8]Local Active (A)'!H17</f>
        <v>13981</v>
      </c>
      <c r="D13" s="93">
        <v>50</v>
      </c>
      <c r="E13" s="11">
        <f>'[8]Local Active (A)'!H44</f>
        <v>154756</v>
      </c>
      <c r="G13" s="13" t="s">
        <v>16</v>
      </c>
      <c r="H13" s="63">
        <f>SUM(E18:E22)</f>
        <v>518889</v>
      </c>
    </row>
    <row r="14" spans="1:8" x14ac:dyDescent="0.35">
      <c r="B14" s="93">
        <v>24</v>
      </c>
      <c r="C14" s="11">
        <f>'[8]Local Active (A)'!H18</f>
        <v>19655</v>
      </c>
      <c r="D14" s="93">
        <v>51</v>
      </c>
      <c r="E14" s="11">
        <f>'[8]Local Active (A)'!H45</f>
        <v>161116</v>
      </c>
      <c r="G14" s="13" t="s">
        <v>17</v>
      </c>
      <c r="H14" s="63">
        <f>SUM(E23:E27)</f>
        <v>221174</v>
      </c>
    </row>
    <row r="15" spans="1:8" x14ac:dyDescent="0.35">
      <c r="B15" s="93">
        <v>25</v>
      </c>
      <c r="C15" s="11">
        <f>'[8]Local Active (A)'!H19</f>
        <v>26455</v>
      </c>
      <c r="D15" s="93">
        <v>52</v>
      </c>
      <c r="E15" s="11">
        <f>'[8]Local Active (A)'!H46</f>
        <v>159910</v>
      </c>
      <c r="G15" s="13" t="s">
        <v>18</v>
      </c>
      <c r="H15" s="63">
        <f>SUM(E28:E32)</f>
        <v>42391</v>
      </c>
    </row>
    <row r="16" spans="1:8" x14ac:dyDescent="0.35">
      <c r="B16" s="93">
        <v>26</v>
      </c>
      <c r="C16" s="11">
        <f>'[8]Local Active (A)'!H20</f>
        <v>31447</v>
      </c>
      <c r="D16" s="93">
        <v>53</v>
      </c>
      <c r="E16" s="11">
        <f>'[8]Local Active (A)'!H47</f>
        <v>145986</v>
      </c>
      <c r="H16" s="63">
        <f>SUM(H7:H15)</f>
        <v>4368710</v>
      </c>
    </row>
    <row r="17" spans="2:5" x14ac:dyDescent="0.35">
      <c r="B17" s="93">
        <v>27</v>
      </c>
      <c r="C17" s="11">
        <f>'[8]Local Active (A)'!H21</f>
        <v>42928</v>
      </c>
      <c r="D17" s="93">
        <v>54</v>
      </c>
      <c r="E17" s="11">
        <f>'[8]Local Active (A)'!H48</f>
        <v>142117</v>
      </c>
    </row>
    <row r="18" spans="2:5" x14ac:dyDescent="0.35">
      <c r="B18" s="93">
        <v>28</v>
      </c>
      <c r="C18" s="11">
        <f>'[8]Local Active (A)'!H22</f>
        <v>51338</v>
      </c>
      <c r="D18" s="93">
        <v>55</v>
      </c>
      <c r="E18" s="11">
        <f>'[8]Local Active (A)'!H49</f>
        <v>121108</v>
      </c>
    </row>
    <row r="19" spans="2:5" x14ac:dyDescent="0.35">
      <c r="B19" s="93">
        <v>29</v>
      </c>
      <c r="C19" s="11">
        <f>'[8]Local Active (A)'!H23</f>
        <v>61556</v>
      </c>
      <c r="D19" s="93">
        <v>56</v>
      </c>
      <c r="E19" s="11">
        <f>'[8]Local Active (A)'!H50</f>
        <v>119086</v>
      </c>
    </row>
    <row r="20" spans="2:5" x14ac:dyDescent="0.35">
      <c r="B20" s="93">
        <v>30</v>
      </c>
      <c r="C20" s="11">
        <f>'[8]Local Active (A)'!H24</f>
        <v>62723</v>
      </c>
      <c r="D20" s="93">
        <v>57</v>
      </c>
      <c r="E20" s="11">
        <f>'[8]Local Active (A)'!H51</f>
        <v>108047</v>
      </c>
    </row>
    <row r="21" spans="2:5" x14ac:dyDescent="0.35">
      <c r="B21" s="93">
        <v>31</v>
      </c>
      <c r="C21" s="11">
        <f>'[8]Local Active (A)'!H25</f>
        <v>76637</v>
      </c>
      <c r="D21" s="93">
        <v>58</v>
      </c>
      <c r="E21" s="11">
        <f>'[8]Local Active (A)'!H52</f>
        <v>87752</v>
      </c>
    </row>
    <row r="22" spans="2:5" x14ac:dyDescent="0.35">
      <c r="B22" s="93">
        <v>32</v>
      </c>
      <c r="C22" s="11">
        <f>'[8]Local Active (A)'!H26</f>
        <v>80603</v>
      </c>
      <c r="D22" s="93">
        <v>59</v>
      </c>
      <c r="E22" s="11">
        <f>'[8]Local Active (A)'!H53</f>
        <v>82896</v>
      </c>
    </row>
    <row r="23" spans="2:5" x14ac:dyDescent="0.35">
      <c r="B23" s="93">
        <v>33</v>
      </c>
      <c r="C23" s="11">
        <f>'[8]Local Active (A)'!H27</f>
        <v>95057</v>
      </c>
      <c r="D23" s="93">
        <v>60</v>
      </c>
      <c r="E23" s="11">
        <f>'[8]Local Active (A)'!H54</f>
        <v>67322</v>
      </c>
    </row>
    <row r="24" spans="2:5" x14ac:dyDescent="0.35">
      <c r="B24" s="93">
        <v>34</v>
      </c>
      <c r="C24" s="11">
        <f>'[8]Local Active (A)'!H28</f>
        <v>99959</v>
      </c>
      <c r="D24" s="93">
        <v>61</v>
      </c>
      <c r="E24" s="11">
        <f>'[8]Local Active (A)'!H55</f>
        <v>54246</v>
      </c>
    </row>
    <row r="25" spans="2:5" x14ac:dyDescent="0.35">
      <c r="B25" s="93">
        <v>35</v>
      </c>
      <c r="C25" s="11">
        <f>'[8]Local Active (A)'!H29</f>
        <v>105636</v>
      </c>
      <c r="D25" s="93">
        <v>62</v>
      </c>
      <c r="E25" s="11">
        <f>'[8]Local Active (A)'!H56</f>
        <v>43406</v>
      </c>
    </row>
    <row r="26" spans="2:5" x14ac:dyDescent="0.35">
      <c r="B26" s="93">
        <v>36</v>
      </c>
      <c r="C26" s="11">
        <f>'[8]Local Active (A)'!H30</f>
        <v>114780</v>
      </c>
      <c r="D26" s="93">
        <v>63</v>
      </c>
      <c r="E26" s="11">
        <f>'[8]Local Active (A)'!H57</f>
        <v>33105</v>
      </c>
    </row>
    <row r="27" spans="2:5" x14ac:dyDescent="0.35">
      <c r="B27" s="93">
        <v>37</v>
      </c>
      <c r="C27" s="11">
        <f>'[8]Local Active (A)'!H31</f>
        <v>123232</v>
      </c>
      <c r="D27" s="93">
        <v>64</v>
      </c>
      <c r="E27" s="11">
        <f>'[8]Local Active (A)'!H58</f>
        <v>23095</v>
      </c>
    </row>
    <row r="28" spans="2:5" x14ac:dyDescent="0.35">
      <c r="B28" s="93">
        <v>38</v>
      </c>
      <c r="C28" s="11">
        <f>'[8]Local Active (A)'!H32</f>
        <v>126985</v>
      </c>
      <c r="D28" s="93">
        <v>65</v>
      </c>
      <c r="E28" s="11">
        <f>'[8]Local Active (A)'!H59</f>
        <v>18589</v>
      </c>
    </row>
    <row r="29" spans="2:5" x14ac:dyDescent="0.35">
      <c r="B29" s="93">
        <v>39</v>
      </c>
      <c r="C29" s="11">
        <f>'[8]Local Active (A)'!H33</f>
        <v>137064</v>
      </c>
      <c r="D29" s="93">
        <v>66</v>
      </c>
      <c r="E29" s="11">
        <f>'[8]Local Active (A)'!H60</f>
        <v>8506</v>
      </c>
    </row>
    <row r="30" spans="2:5" x14ac:dyDescent="0.35">
      <c r="B30" s="93">
        <v>40</v>
      </c>
      <c r="C30" s="11">
        <f>'[8]Local Active (A)'!H34</f>
        <v>139043</v>
      </c>
      <c r="D30" s="93">
        <v>67</v>
      </c>
      <c r="E30" s="11">
        <f>'[8]Local Active (A)'!H61</f>
        <v>8682</v>
      </c>
    </row>
    <row r="31" spans="2:5" x14ac:dyDescent="0.35">
      <c r="B31" s="93">
        <v>41</v>
      </c>
      <c r="C31" s="11">
        <f>'[8]Local Active (A)'!H35</f>
        <v>140456</v>
      </c>
      <c r="D31" s="93">
        <v>68</v>
      </c>
      <c r="E31" s="11">
        <f>'[8]Local Active (A)'!H62</f>
        <v>4661</v>
      </c>
    </row>
    <row r="32" spans="2:5" x14ac:dyDescent="0.35">
      <c r="B32" s="93">
        <v>42</v>
      </c>
      <c r="C32" s="11">
        <f>'[8]Local Active (A)'!H36</f>
        <v>141841</v>
      </c>
      <c r="D32" s="93">
        <v>69</v>
      </c>
      <c r="E32" s="11">
        <f>'[8]Local Active (A)'!H63</f>
        <v>1953</v>
      </c>
    </row>
    <row r="33" spans="2:7" x14ac:dyDescent="0.35">
      <c r="B33" s="93">
        <v>43</v>
      </c>
      <c r="C33" s="11">
        <f>'[8]Local Active (A)'!H37</f>
        <v>145199</v>
      </c>
      <c r="D33" s="93"/>
      <c r="E33" s="6"/>
    </row>
    <row r="34" spans="2:7" x14ac:dyDescent="0.35">
      <c r="B34" s="92" t="s">
        <v>19</v>
      </c>
      <c r="C34" s="39"/>
      <c r="D34" s="92"/>
      <c r="E34" s="42">
        <f>SUM(E7:E32,C7:C33)</f>
        <v>4368710</v>
      </c>
      <c r="F34" s="14" t="s">
        <v>187</v>
      </c>
      <c r="G34" s="14"/>
    </row>
  </sheetData>
  <mergeCells count="2">
    <mergeCell ref="B5:B6"/>
    <mergeCell ref="D5:D6"/>
  </mergeCells>
  <pageMargins left="0.7" right="0.7" top="0.75" bottom="0.75" header="0.3" footer="0.3"/>
  <pageSetup scale="8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37"/>
  <sheetViews>
    <sheetView zoomScale="80" zoomScaleNormal="80" workbookViewId="0">
      <selection activeCell="W14" sqref="W14"/>
    </sheetView>
  </sheetViews>
  <sheetFormatPr defaultColWidth="9.1796875" defaultRowHeight="14.5" x14ac:dyDescent="0.35"/>
  <cols>
    <col min="1" max="1" width="4.81640625" style="13" customWidth="1"/>
    <col min="2" max="2" width="9.1796875" style="13"/>
    <col min="3" max="3" width="13.81640625" style="13" customWidth="1"/>
    <col min="4" max="4" width="12.26953125" style="13" customWidth="1"/>
    <col min="5" max="6" width="11.453125" style="13" customWidth="1"/>
    <col min="7" max="7" width="2.54296875" style="13" customWidth="1"/>
    <col min="8" max="8" width="9.1796875" style="13"/>
    <col min="9" max="9" width="15" style="13" customWidth="1"/>
    <col min="10" max="10" width="11.453125" style="13" customWidth="1"/>
    <col min="11" max="11" width="9.453125" style="13" customWidth="1"/>
    <col min="12" max="12" width="11.453125" style="13" customWidth="1"/>
    <col min="13" max="13" width="2.81640625" style="13" customWidth="1"/>
    <col min="14" max="14" width="9.1796875" style="13"/>
    <col min="15" max="15" width="14.453125" style="13" customWidth="1"/>
    <col min="16" max="16" width="12.54296875" style="13" customWidth="1"/>
    <col min="17" max="17" width="11" style="13" customWidth="1"/>
    <col min="18" max="18" width="12.54296875" style="13" customWidth="1"/>
    <col min="19" max="19" width="4.81640625" style="13" customWidth="1"/>
    <col min="20" max="20" width="9.1796875" style="13"/>
    <col min="21" max="21" width="3.453125" style="13" customWidth="1"/>
    <col min="22" max="22" width="3.54296875" style="13" customWidth="1"/>
    <col min="23" max="23" width="6.81640625" style="13" customWidth="1"/>
    <col min="24" max="24" width="7.26953125" style="13" customWidth="1"/>
    <col min="25" max="16384" width="9.1796875" style="13"/>
  </cols>
  <sheetData>
    <row r="1" spans="1:24" ht="30" customHeight="1" x14ac:dyDescent="0.5">
      <c r="A1" s="15" t="s">
        <v>129</v>
      </c>
      <c r="B1" s="15" t="s">
        <v>134</v>
      </c>
      <c r="C1" s="15"/>
    </row>
    <row r="3" spans="1:24" x14ac:dyDescent="0.35">
      <c r="B3" s="16" t="s">
        <v>35</v>
      </c>
      <c r="C3" s="16" t="s">
        <v>137</v>
      </c>
    </row>
    <row r="4" spans="1:24" x14ac:dyDescent="0.35">
      <c r="B4" s="16"/>
      <c r="C4" s="16"/>
    </row>
    <row r="5" spans="1:24" x14ac:dyDescent="0.35">
      <c r="B5" s="16" t="s">
        <v>138</v>
      </c>
      <c r="C5" s="16" t="s">
        <v>139</v>
      </c>
      <c r="H5" s="16" t="s">
        <v>140</v>
      </c>
      <c r="I5" s="16" t="s">
        <v>133</v>
      </c>
      <c r="N5" s="16" t="s">
        <v>141</v>
      </c>
      <c r="O5" s="16" t="s">
        <v>142</v>
      </c>
      <c r="T5" s="13" t="s">
        <v>143</v>
      </c>
    </row>
    <row r="7" spans="1:24" ht="15" customHeight="1" x14ac:dyDescent="0.35">
      <c r="B7" s="126" t="s">
        <v>4</v>
      </c>
      <c r="C7" s="131" t="s">
        <v>144</v>
      </c>
      <c r="D7" s="131" t="s">
        <v>28</v>
      </c>
      <c r="E7" s="131"/>
      <c r="F7" s="131"/>
      <c r="G7" s="101"/>
      <c r="H7" s="126" t="s">
        <v>4</v>
      </c>
      <c r="I7" s="131" t="s">
        <v>144</v>
      </c>
      <c r="J7" s="131" t="s">
        <v>28</v>
      </c>
      <c r="K7" s="131"/>
      <c r="L7" s="131"/>
      <c r="M7" s="101"/>
      <c r="N7" s="126" t="s">
        <v>4</v>
      </c>
      <c r="O7" s="131" t="s">
        <v>144</v>
      </c>
      <c r="P7" s="131" t="s">
        <v>28</v>
      </c>
      <c r="Q7" s="131"/>
      <c r="R7" s="131"/>
      <c r="T7" s="13" t="s">
        <v>145</v>
      </c>
    </row>
    <row r="8" spans="1:24" x14ac:dyDescent="0.35">
      <c r="B8" s="126"/>
      <c r="C8" s="131"/>
      <c r="D8" s="131"/>
      <c r="E8" s="131"/>
      <c r="F8" s="131"/>
      <c r="G8" s="101"/>
      <c r="H8" s="126"/>
      <c r="I8" s="131"/>
      <c r="J8" s="131"/>
      <c r="K8" s="131"/>
      <c r="L8" s="131"/>
      <c r="M8" s="101"/>
      <c r="N8" s="126"/>
      <c r="O8" s="131"/>
      <c r="P8" s="131"/>
      <c r="Q8" s="131"/>
      <c r="R8" s="131"/>
      <c r="T8" s="13" t="s">
        <v>56</v>
      </c>
      <c r="X8" s="68" t="s">
        <v>146</v>
      </c>
    </row>
    <row r="9" spans="1:24" ht="15" customHeight="1" x14ac:dyDescent="0.35">
      <c r="B9" s="126"/>
      <c r="C9" s="131"/>
      <c r="D9" s="92" t="s">
        <v>60</v>
      </c>
      <c r="E9" s="92" t="s">
        <v>61</v>
      </c>
      <c r="F9" s="92" t="s">
        <v>32</v>
      </c>
      <c r="G9" s="101"/>
      <c r="H9" s="126"/>
      <c r="I9" s="131"/>
      <c r="J9" s="92" t="s">
        <v>60</v>
      </c>
      <c r="K9" s="92" t="s">
        <v>61</v>
      </c>
      <c r="L9" s="92" t="s">
        <v>32</v>
      </c>
      <c r="M9" s="101"/>
      <c r="N9" s="126"/>
      <c r="O9" s="131"/>
      <c r="P9" s="92" t="s">
        <v>60</v>
      </c>
      <c r="Q9" s="92" t="s">
        <v>61</v>
      </c>
      <c r="R9" s="92" t="s">
        <v>32</v>
      </c>
    </row>
    <row r="10" spans="1:24" x14ac:dyDescent="0.35">
      <c r="B10" s="93" t="s">
        <v>10</v>
      </c>
      <c r="C10" s="59">
        <f>SUM('II.A.1'!$C9:$C21)</f>
        <v>330402</v>
      </c>
      <c r="D10" s="24">
        <f t="shared" ref="D10:D18" si="0">C10*$X10*12</f>
        <v>198241.2</v>
      </c>
      <c r="E10" s="24">
        <f>D10*0.2</f>
        <v>39648.240000000005</v>
      </c>
      <c r="F10" s="24">
        <f t="shared" ref="F10:F18" si="1">D10+E10</f>
        <v>237889.44</v>
      </c>
      <c r="G10" s="101"/>
      <c r="H10" s="60" t="s">
        <v>10</v>
      </c>
      <c r="I10" s="59">
        <f>SUM('II.A.1'!$H9:$H21)</f>
        <v>41120</v>
      </c>
      <c r="J10" s="24">
        <f t="shared" ref="J10:J18" si="2">I10*$X10*12</f>
        <v>24672</v>
      </c>
      <c r="K10" s="24">
        <f>J10*0.4</f>
        <v>9868.8000000000011</v>
      </c>
      <c r="L10" s="26">
        <f t="shared" ref="L10:L18" si="3">J10+K10</f>
        <v>34540.800000000003</v>
      </c>
      <c r="M10" s="101"/>
      <c r="N10" s="93" t="s">
        <v>10</v>
      </c>
      <c r="O10" s="61">
        <f>C10+I10</f>
        <v>371522</v>
      </c>
      <c r="P10" s="6">
        <f t="shared" ref="P10:P18" si="4">D10+J10</f>
        <v>222913.2</v>
      </c>
      <c r="Q10" s="6">
        <f t="shared" ref="Q10:Q18" si="5">E10+K10</f>
        <v>49517.040000000008</v>
      </c>
      <c r="R10" s="26">
        <f t="shared" ref="R10:R18" si="6">F10+L10</f>
        <v>272430.24</v>
      </c>
      <c r="T10" s="13" t="s">
        <v>10</v>
      </c>
      <c r="X10" s="13">
        <v>0.05</v>
      </c>
    </row>
    <row r="11" spans="1:24" x14ac:dyDescent="0.35">
      <c r="B11" s="93" t="s">
        <v>44</v>
      </c>
      <c r="C11" s="59">
        <f>SUM('II.A.1'!$C22:$C26)</f>
        <v>366518</v>
      </c>
      <c r="D11" s="24">
        <f t="shared" si="0"/>
        <v>263892.95999999996</v>
      </c>
      <c r="E11" s="24">
        <f t="shared" ref="E11:E18" si="7">D11*0.2</f>
        <v>52778.591999999997</v>
      </c>
      <c r="F11" s="24">
        <f t="shared" si="1"/>
        <v>316671.55199999997</v>
      </c>
      <c r="G11" s="101"/>
      <c r="H11" s="60" t="s">
        <v>44</v>
      </c>
      <c r="I11" s="59">
        <f>SUM('II.A.1'!$H22:$H26)</f>
        <v>45749</v>
      </c>
      <c r="J11" s="24">
        <f t="shared" si="2"/>
        <v>32939.279999999999</v>
      </c>
      <c r="K11" s="24">
        <f t="shared" ref="K11:K18" si="8">J11*0.4</f>
        <v>13175.712</v>
      </c>
      <c r="L11" s="26">
        <f t="shared" si="3"/>
        <v>46114.991999999998</v>
      </c>
      <c r="M11" s="101"/>
      <c r="N11" s="93" t="s">
        <v>44</v>
      </c>
      <c r="O11" s="61">
        <f t="shared" ref="O11:O18" si="9">C11+I11</f>
        <v>412267</v>
      </c>
      <c r="P11" s="6">
        <f t="shared" si="4"/>
        <v>296832.24</v>
      </c>
      <c r="Q11" s="6">
        <f t="shared" si="5"/>
        <v>65954.304000000004</v>
      </c>
      <c r="R11" s="26">
        <f t="shared" si="6"/>
        <v>362786.54399999999</v>
      </c>
      <c r="T11" s="13" t="s">
        <v>62</v>
      </c>
      <c r="X11" s="13">
        <v>0.06</v>
      </c>
    </row>
    <row r="12" spans="1:24" x14ac:dyDescent="0.35">
      <c r="B12" s="93" t="s">
        <v>45</v>
      </c>
      <c r="C12" s="59">
        <f>SUM('II.A.1'!$C27:$C31)</f>
        <v>444179</v>
      </c>
      <c r="D12" s="24">
        <f t="shared" si="0"/>
        <v>373110.36000000004</v>
      </c>
      <c r="E12" s="24">
        <f t="shared" si="7"/>
        <v>74622.072000000015</v>
      </c>
      <c r="F12" s="24">
        <f t="shared" si="1"/>
        <v>447732.43200000003</v>
      </c>
      <c r="G12" s="101"/>
      <c r="H12" s="60" t="s">
        <v>45</v>
      </c>
      <c r="I12" s="59">
        <f>SUM('II.A.1'!$H27:$H31)</f>
        <v>65034</v>
      </c>
      <c r="J12" s="24">
        <f t="shared" si="2"/>
        <v>54628.56</v>
      </c>
      <c r="K12" s="24">
        <f t="shared" si="8"/>
        <v>21851.423999999999</v>
      </c>
      <c r="L12" s="26">
        <f t="shared" si="3"/>
        <v>76479.983999999997</v>
      </c>
      <c r="M12" s="101"/>
      <c r="N12" s="93" t="s">
        <v>45</v>
      </c>
      <c r="O12" s="61">
        <f t="shared" si="9"/>
        <v>509213</v>
      </c>
      <c r="P12" s="6">
        <f t="shared" si="4"/>
        <v>427738.92000000004</v>
      </c>
      <c r="Q12" s="6">
        <f t="shared" si="5"/>
        <v>96473.496000000014</v>
      </c>
      <c r="R12" s="26">
        <f t="shared" si="6"/>
        <v>524212.41600000003</v>
      </c>
      <c r="T12" s="13" t="s">
        <v>63</v>
      </c>
      <c r="X12" s="13">
        <v>7.0000000000000007E-2</v>
      </c>
    </row>
    <row r="13" spans="1:24" x14ac:dyDescent="0.35">
      <c r="B13" s="93" t="s">
        <v>46</v>
      </c>
      <c r="C13" s="59">
        <f>SUM('II.A.1'!$C32:$C35,'II.A.1'!$E9)</f>
        <v>497538</v>
      </c>
      <c r="D13" s="24">
        <f t="shared" si="0"/>
        <v>477636.48</v>
      </c>
      <c r="E13" s="24">
        <f t="shared" si="7"/>
        <v>95527.296000000002</v>
      </c>
      <c r="F13" s="24">
        <f t="shared" si="1"/>
        <v>573163.77599999995</v>
      </c>
      <c r="G13" s="101"/>
      <c r="H13" s="60" t="s">
        <v>46</v>
      </c>
      <c r="I13" s="59">
        <f>SUM('II.A.1'!$H32:$H35,'II.A.1'!$J9)</f>
        <v>73928</v>
      </c>
      <c r="J13" s="24">
        <f t="shared" si="2"/>
        <v>70970.880000000005</v>
      </c>
      <c r="K13" s="24">
        <f t="shared" si="8"/>
        <v>28388.352000000003</v>
      </c>
      <c r="L13" s="26">
        <f t="shared" si="3"/>
        <v>99359.232000000004</v>
      </c>
      <c r="M13" s="101"/>
      <c r="N13" s="93" t="s">
        <v>46</v>
      </c>
      <c r="O13" s="61">
        <f t="shared" si="9"/>
        <v>571466</v>
      </c>
      <c r="P13" s="6">
        <f t="shared" si="4"/>
        <v>548607.36</v>
      </c>
      <c r="Q13" s="6">
        <f t="shared" si="5"/>
        <v>123915.648</v>
      </c>
      <c r="R13" s="26">
        <f t="shared" si="6"/>
        <v>672523.00799999991</v>
      </c>
      <c r="T13" s="13" t="s">
        <v>64</v>
      </c>
      <c r="X13" s="13">
        <v>0.08</v>
      </c>
    </row>
    <row r="14" spans="1:24" x14ac:dyDescent="0.35">
      <c r="B14" s="93" t="s">
        <v>47</v>
      </c>
      <c r="C14" s="59">
        <f>SUM('II.A.1'!$E10:$E14)</f>
        <v>575225</v>
      </c>
      <c r="D14" s="24">
        <f t="shared" si="0"/>
        <v>828324</v>
      </c>
      <c r="E14" s="24">
        <f t="shared" si="7"/>
        <v>165664.80000000002</v>
      </c>
      <c r="F14" s="24">
        <f t="shared" si="1"/>
        <v>993988.8</v>
      </c>
      <c r="G14" s="101"/>
      <c r="H14" s="60" t="s">
        <v>47</v>
      </c>
      <c r="I14" s="59">
        <f>SUM('II.A.1'!$J10:$J14)</f>
        <v>95052</v>
      </c>
      <c r="J14" s="24">
        <f t="shared" si="2"/>
        <v>136874.88</v>
      </c>
      <c r="K14" s="24">
        <f t="shared" si="8"/>
        <v>54749.952000000005</v>
      </c>
      <c r="L14" s="26">
        <f t="shared" si="3"/>
        <v>191624.83199999999</v>
      </c>
      <c r="M14" s="101"/>
      <c r="N14" s="93" t="s">
        <v>47</v>
      </c>
      <c r="O14" s="61">
        <f t="shared" si="9"/>
        <v>670277</v>
      </c>
      <c r="P14" s="6">
        <f t="shared" si="4"/>
        <v>965198.88</v>
      </c>
      <c r="Q14" s="6">
        <f t="shared" si="5"/>
        <v>220414.75200000004</v>
      </c>
      <c r="R14" s="26">
        <f t="shared" si="6"/>
        <v>1185613.632</v>
      </c>
      <c r="T14" s="13" t="s">
        <v>65</v>
      </c>
      <c r="X14" s="13">
        <v>0.12</v>
      </c>
    </row>
    <row r="15" spans="1:24" x14ac:dyDescent="0.35">
      <c r="B15" s="93" t="s">
        <v>48</v>
      </c>
      <c r="C15" s="59">
        <f>SUM('II.A.1'!$E15:$E19)</f>
        <v>585856</v>
      </c>
      <c r="D15" s="24">
        <f t="shared" si="0"/>
        <v>1546659.8400000001</v>
      </c>
      <c r="E15" s="24">
        <f t="shared" si="7"/>
        <v>309331.96800000005</v>
      </c>
      <c r="F15" s="24">
        <f t="shared" si="1"/>
        <v>1855991.8080000002</v>
      </c>
      <c r="G15" s="101"/>
      <c r="H15" s="60" t="s">
        <v>48</v>
      </c>
      <c r="I15" s="59">
        <f>SUM('II.A.1'!$J15:$J19)</f>
        <v>102755</v>
      </c>
      <c r="J15" s="24">
        <f t="shared" si="2"/>
        <v>271273.19999999995</v>
      </c>
      <c r="K15" s="24">
        <f t="shared" si="8"/>
        <v>108509.27999999998</v>
      </c>
      <c r="L15" s="26">
        <f t="shared" si="3"/>
        <v>379782.47999999992</v>
      </c>
      <c r="M15" s="101"/>
      <c r="N15" s="93" t="s">
        <v>48</v>
      </c>
      <c r="O15" s="61">
        <f t="shared" si="9"/>
        <v>688611</v>
      </c>
      <c r="P15" s="6">
        <f t="shared" si="4"/>
        <v>1817933.04</v>
      </c>
      <c r="Q15" s="6">
        <f t="shared" si="5"/>
        <v>417841.24800000002</v>
      </c>
      <c r="R15" s="26">
        <f t="shared" si="6"/>
        <v>2235774.2880000002</v>
      </c>
      <c r="T15" s="13" t="s">
        <v>66</v>
      </c>
      <c r="X15" s="13">
        <v>0.22</v>
      </c>
    </row>
    <row r="16" spans="1:24" x14ac:dyDescent="0.35">
      <c r="B16" s="93" t="s">
        <v>49</v>
      </c>
      <c r="C16" s="59">
        <f>SUM('II.A.1'!$E20:$E24)</f>
        <v>463815</v>
      </c>
      <c r="D16" s="24">
        <f t="shared" si="0"/>
        <v>2170654.2000000002</v>
      </c>
      <c r="E16" s="24">
        <f t="shared" si="7"/>
        <v>434130.84000000008</v>
      </c>
      <c r="F16" s="24">
        <f t="shared" si="1"/>
        <v>2604785.04</v>
      </c>
      <c r="G16" s="101"/>
      <c r="H16" s="60" t="s">
        <v>49</v>
      </c>
      <c r="I16" s="59">
        <f>SUM('II.A.1'!$J20:$J24)</f>
        <v>84825</v>
      </c>
      <c r="J16" s="24">
        <f t="shared" si="2"/>
        <v>396981</v>
      </c>
      <c r="K16" s="24">
        <f t="shared" si="8"/>
        <v>158792.40000000002</v>
      </c>
      <c r="L16" s="26">
        <f t="shared" si="3"/>
        <v>555773.4</v>
      </c>
      <c r="M16" s="101"/>
      <c r="N16" s="93" t="s">
        <v>49</v>
      </c>
      <c r="O16" s="61">
        <f t="shared" si="9"/>
        <v>548640</v>
      </c>
      <c r="P16" s="6">
        <f t="shared" si="4"/>
        <v>2567635.2000000002</v>
      </c>
      <c r="Q16" s="6">
        <f t="shared" si="5"/>
        <v>592923.24000000011</v>
      </c>
      <c r="R16" s="26">
        <f t="shared" si="6"/>
        <v>3160558.44</v>
      </c>
      <c r="T16" s="13" t="s">
        <v>67</v>
      </c>
      <c r="X16" s="13">
        <v>0.39</v>
      </c>
    </row>
    <row r="17" spans="2:24" x14ac:dyDescent="0.35">
      <c r="B17" s="93" t="s">
        <v>50</v>
      </c>
      <c r="C17" s="59">
        <f>SUM('II.A.1'!$E25:$E29)</f>
        <v>239991</v>
      </c>
      <c r="D17" s="24">
        <f t="shared" si="0"/>
        <v>1411147.08</v>
      </c>
      <c r="E17" s="24">
        <f t="shared" si="7"/>
        <v>282229.41600000003</v>
      </c>
      <c r="F17" s="24">
        <f t="shared" si="1"/>
        <v>1693376.496</v>
      </c>
      <c r="G17" s="101"/>
      <c r="H17" s="60" t="s">
        <v>50</v>
      </c>
      <c r="I17" s="59">
        <f>SUM('II.A.1'!$J25:$J29)</f>
        <v>45778</v>
      </c>
      <c r="J17" s="24">
        <f t="shared" si="2"/>
        <v>269174.64</v>
      </c>
      <c r="K17" s="24">
        <f t="shared" si="8"/>
        <v>107669.85600000001</v>
      </c>
      <c r="L17" s="26">
        <f t="shared" si="3"/>
        <v>376844.49600000004</v>
      </c>
      <c r="M17" s="101"/>
      <c r="N17" s="93" t="s">
        <v>50</v>
      </c>
      <c r="O17" s="61">
        <f t="shared" si="9"/>
        <v>285769</v>
      </c>
      <c r="P17" s="6">
        <f t="shared" si="4"/>
        <v>1680321.7200000002</v>
      </c>
      <c r="Q17" s="6">
        <f t="shared" si="5"/>
        <v>389899.27200000006</v>
      </c>
      <c r="R17" s="26">
        <f t="shared" si="6"/>
        <v>2070220.9920000001</v>
      </c>
      <c r="T17" s="13" t="s">
        <v>68</v>
      </c>
      <c r="X17" s="13">
        <v>0.49</v>
      </c>
    </row>
    <row r="18" spans="2:24" x14ac:dyDescent="0.35">
      <c r="B18" s="93" t="s">
        <v>51</v>
      </c>
      <c r="C18" s="59">
        <f>SUM('II.A.1'!$E30:$E34)</f>
        <v>45407</v>
      </c>
      <c r="D18" s="24">
        <f t="shared" si="0"/>
        <v>310583.88</v>
      </c>
      <c r="E18" s="24">
        <f t="shared" si="7"/>
        <v>62116.776000000005</v>
      </c>
      <c r="F18" s="24">
        <f t="shared" si="1"/>
        <v>372700.65600000002</v>
      </c>
      <c r="G18" s="101"/>
      <c r="H18" s="60" t="s">
        <v>51</v>
      </c>
      <c r="I18" s="59">
        <f>SUM('II.A.1'!$J30:$J34)</f>
        <v>11846</v>
      </c>
      <c r="J18" s="24">
        <f t="shared" si="2"/>
        <v>81026.639999999985</v>
      </c>
      <c r="K18" s="24">
        <f t="shared" si="8"/>
        <v>32410.655999999995</v>
      </c>
      <c r="L18" s="26">
        <f t="shared" si="3"/>
        <v>113437.29599999997</v>
      </c>
      <c r="M18" s="101"/>
      <c r="N18" s="93" t="s">
        <v>51</v>
      </c>
      <c r="O18" s="61">
        <f t="shared" si="9"/>
        <v>57253</v>
      </c>
      <c r="P18" s="6">
        <f t="shared" si="4"/>
        <v>391610.52</v>
      </c>
      <c r="Q18" s="6">
        <f t="shared" si="5"/>
        <v>94527.432000000001</v>
      </c>
      <c r="R18" s="26">
        <f t="shared" si="6"/>
        <v>486137.95199999999</v>
      </c>
      <c r="T18" s="13" t="s">
        <v>69</v>
      </c>
      <c r="X18" s="13">
        <v>0.56999999999999995</v>
      </c>
    </row>
    <row r="19" spans="2:24" x14ac:dyDescent="0.35">
      <c r="B19" s="41" t="s">
        <v>33</v>
      </c>
      <c r="C19" s="37">
        <f>SUM(C10:C18)</f>
        <v>3548931</v>
      </c>
      <c r="D19" s="37">
        <f>SUM(D10:D18)</f>
        <v>7580250</v>
      </c>
      <c r="E19" s="37">
        <f>SUM(E10:E18)</f>
        <v>1516050.0000000002</v>
      </c>
      <c r="F19" s="37">
        <f>SUM(F10:F18)</f>
        <v>9096300</v>
      </c>
      <c r="G19" s="101"/>
      <c r="H19" s="41" t="s">
        <v>33</v>
      </c>
      <c r="I19" s="37">
        <f>SUM(I10:I18)</f>
        <v>566087</v>
      </c>
      <c r="J19" s="37">
        <f>SUM(J10:J18)</f>
        <v>1338541.0799999998</v>
      </c>
      <c r="K19" s="37">
        <f>SUM(K10:K18)</f>
        <v>535416.43200000003</v>
      </c>
      <c r="L19" s="37">
        <f>SUM(L10:L18)</f>
        <v>1873957.5120000001</v>
      </c>
      <c r="M19" s="101"/>
      <c r="N19" s="41" t="s">
        <v>33</v>
      </c>
      <c r="O19" s="37">
        <f>SUM(O10:O18)</f>
        <v>4115018</v>
      </c>
      <c r="P19" s="37">
        <f>SUM(P10:P18)</f>
        <v>8918791.0800000001</v>
      </c>
      <c r="Q19" s="37">
        <f>SUM(Q10:Q18)</f>
        <v>2051466.4320000003</v>
      </c>
      <c r="R19" s="37">
        <f>SUM(R10:R18)</f>
        <v>10970257.512</v>
      </c>
    </row>
    <row r="20" spans="2:24" x14ac:dyDescent="0.35">
      <c r="G20" s="101"/>
      <c r="M20" s="101"/>
    </row>
    <row r="21" spans="2:24" x14ac:dyDescent="0.35">
      <c r="G21" s="101"/>
      <c r="M21" s="101"/>
    </row>
    <row r="22" spans="2:24" x14ac:dyDescent="0.35">
      <c r="B22" s="16" t="s">
        <v>25</v>
      </c>
      <c r="C22" s="16" t="s">
        <v>38</v>
      </c>
      <c r="G22" s="101"/>
      <c r="H22" s="16" t="s">
        <v>39</v>
      </c>
      <c r="I22" s="16" t="s">
        <v>40</v>
      </c>
      <c r="M22" s="101"/>
      <c r="N22" s="16" t="s">
        <v>41</v>
      </c>
      <c r="O22" s="16" t="s">
        <v>42</v>
      </c>
    </row>
    <row r="23" spans="2:24" x14ac:dyDescent="0.35">
      <c r="G23" s="101"/>
      <c r="M23" s="101"/>
    </row>
    <row r="24" spans="2:24" ht="15" customHeight="1" x14ac:dyDescent="0.35">
      <c r="B24" s="126" t="s">
        <v>4</v>
      </c>
      <c r="C24" s="131" t="s">
        <v>144</v>
      </c>
      <c r="D24" s="131" t="s">
        <v>28</v>
      </c>
      <c r="E24" s="131"/>
      <c r="F24" s="131"/>
      <c r="G24" s="101"/>
      <c r="H24" s="126" t="s">
        <v>4</v>
      </c>
      <c r="I24" s="131" t="s">
        <v>144</v>
      </c>
      <c r="J24" s="131" t="s">
        <v>28</v>
      </c>
      <c r="K24" s="131"/>
      <c r="L24" s="131"/>
      <c r="M24" s="101"/>
      <c r="N24" s="126" t="s">
        <v>4</v>
      </c>
      <c r="O24" s="131" t="s">
        <v>144</v>
      </c>
      <c r="P24" s="131" t="s">
        <v>28</v>
      </c>
      <c r="Q24" s="131"/>
      <c r="R24" s="131"/>
    </row>
    <row r="25" spans="2:24" x14ac:dyDescent="0.35">
      <c r="B25" s="126"/>
      <c r="C25" s="131"/>
      <c r="D25" s="131"/>
      <c r="E25" s="131"/>
      <c r="F25" s="131"/>
      <c r="G25" s="101"/>
      <c r="H25" s="126"/>
      <c r="I25" s="131"/>
      <c r="J25" s="131"/>
      <c r="K25" s="131"/>
      <c r="L25" s="131"/>
      <c r="M25" s="101"/>
      <c r="N25" s="126"/>
      <c r="O25" s="131"/>
      <c r="P25" s="131"/>
      <c r="Q25" s="131"/>
      <c r="R25" s="131"/>
    </row>
    <row r="26" spans="2:24" x14ac:dyDescent="0.35">
      <c r="B26" s="126"/>
      <c r="C26" s="131"/>
      <c r="D26" s="92" t="s">
        <v>60</v>
      </c>
      <c r="E26" s="92" t="s">
        <v>61</v>
      </c>
      <c r="F26" s="92" t="s">
        <v>32</v>
      </c>
      <c r="G26" s="101"/>
      <c r="H26" s="126"/>
      <c r="I26" s="131"/>
      <c r="J26" s="92" t="s">
        <v>60</v>
      </c>
      <c r="K26" s="92" t="s">
        <v>61</v>
      </c>
      <c r="L26" s="92" t="s">
        <v>32</v>
      </c>
      <c r="M26" s="101"/>
      <c r="N26" s="126"/>
      <c r="O26" s="131"/>
      <c r="P26" s="92" t="s">
        <v>60</v>
      </c>
      <c r="Q26" s="92" t="s">
        <v>61</v>
      </c>
      <c r="R26" s="92" t="s">
        <v>32</v>
      </c>
    </row>
    <row r="27" spans="2:24" x14ac:dyDescent="0.35">
      <c r="B27" s="93" t="s">
        <v>10</v>
      </c>
      <c r="C27" s="59">
        <f>SUM('II.A.2'!$C7:$C19)</f>
        <v>103253</v>
      </c>
      <c r="D27" s="24">
        <f t="shared" ref="D27:D35" si="10">C27*$X10*12</f>
        <v>61951.8</v>
      </c>
      <c r="E27" s="24">
        <v>0</v>
      </c>
      <c r="F27" s="26">
        <f t="shared" ref="F27:F35" si="11">D27+E27</f>
        <v>61951.8</v>
      </c>
      <c r="G27" s="101"/>
      <c r="H27" s="93" t="s">
        <v>10</v>
      </c>
      <c r="I27" s="59">
        <f>SUM('II.A.3'!$C7:$C19)</f>
        <v>260219</v>
      </c>
      <c r="J27" s="24">
        <f t="shared" ref="J27:J35" si="12">I27*$X10*12</f>
        <v>156131.40000000002</v>
      </c>
      <c r="K27" s="24">
        <v>0</v>
      </c>
      <c r="L27" s="26">
        <f t="shared" ref="L27:L35" si="13">J27+K27</f>
        <v>156131.40000000002</v>
      </c>
      <c r="M27" s="101"/>
      <c r="N27" s="93" t="s">
        <v>10</v>
      </c>
      <c r="O27" s="61">
        <f>O10+C27+I27</f>
        <v>734994</v>
      </c>
      <c r="P27" s="6">
        <f t="shared" ref="P27:Q27" si="14">P10+D27+J27</f>
        <v>440996.4</v>
      </c>
      <c r="Q27" s="6">
        <f t="shared" si="14"/>
        <v>49517.040000000008</v>
      </c>
      <c r="R27" s="26">
        <f t="shared" ref="R27:R35" si="15">P27+Q27</f>
        <v>490513.44000000006</v>
      </c>
    </row>
    <row r="28" spans="2:24" x14ac:dyDescent="0.35">
      <c r="B28" s="93" t="s">
        <v>44</v>
      </c>
      <c r="C28" s="59">
        <f>SUM('II.A.2'!$C20:$C24)</f>
        <v>154210</v>
      </c>
      <c r="D28" s="24">
        <f t="shared" si="10"/>
        <v>111031.20000000001</v>
      </c>
      <c r="E28" s="24">
        <v>0</v>
      </c>
      <c r="F28" s="26">
        <f t="shared" si="11"/>
        <v>111031.20000000001</v>
      </c>
      <c r="G28" s="101"/>
      <c r="H28" s="93" t="s">
        <v>44</v>
      </c>
      <c r="I28" s="59">
        <f>SUM('II.A.3'!$C20:$C24)</f>
        <v>414979</v>
      </c>
      <c r="J28" s="24">
        <f t="shared" si="12"/>
        <v>298784.88</v>
      </c>
      <c r="K28" s="24">
        <v>0</v>
      </c>
      <c r="L28" s="26">
        <f t="shared" si="13"/>
        <v>298784.88</v>
      </c>
      <c r="M28" s="101"/>
      <c r="N28" s="93" t="s">
        <v>44</v>
      </c>
      <c r="O28" s="61">
        <f t="shared" ref="O28:O35" si="16">O11+C28+I28</f>
        <v>981456</v>
      </c>
      <c r="P28" s="6">
        <f t="shared" ref="P28:P35" si="17">P11+D28+J28</f>
        <v>706648.32000000007</v>
      </c>
      <c r="Q28" s="6">
        <f t="shared" ref="Q28:Q35" si="18">Q11+E28+K28</f>
        <v>65954.304000000004</v>
      </c>
      <c r="R28" s="26">
        <f t="shared" si="15"/>
        <v>772602.62400000007</v>
      </c>
    </row>
    <row r="29" spans="2:24" x14ac:dyDescent="0.35">
      <c r="B29" s="93" t="s">
        <v>45</v>
      </c>
      <c r="C29" s="59">
        <f>SUM('II.A.2'!$C25:$C29)</f>
        <v>207013</v>
      </c>
      <c r="D29" s="24">
        <f t="shared" si="10"/>
        <v>173890.92</v>
      </c>
      <c r="E29" s="24">
        <v>0</v>
      </c>
      <c r="F29" s="26">
        <f t="shared" si="11"/>
        <v>173890.92</v>
      </c>
      <c r="G29" s="101"/>
      <c r="H29" s="93" t="s">
        <v>45</v>
      </c>
      <c r="I29" s="59">
        <f>SUM('II.A.3'!$C25:$C29)</f>
        <v>607697</v>
      </c>
      <c r="J29" s="24">
        <f t="shared" si="12"/>
        <v>510465.48</v>
      </c>
      <c r="K29" s="24">
        <v>0</v>
      </c>
      <c r="L29" s="26">
        <f t="shared" si="13"/>
        <v>510465.48</v>
      </c>
      <c r="M29" s="101"/>
      <c r="N29" s="93" t="s">
        <v>45</v>
      </c>
      <c r="O29" s="61">
        <f t="shared" si="16"/>
        <v>1323923</v>
      </c>
      <c r="P29" s="6">
        <f t="shared" si="17"/>
        <v>1112095.32</v>
      </c>
      <c r="Q29" s="6">
        <f t="shared" si="18"/>
        <v>96473.496000000014</v>
      </c>
      <c r="R29" s="26">
        <f t="shared" si="15"/>
        <v>1208568.8160000001</v>
      </c>
    </row>
    <row r="30" spans="2:24" x14ac:dyDescent="0.35">
      <c r="B30" s="93" t="s">
        <v>46</v>
      </c>
      <c r="C30" s="59">
        <f>SUM('II.A.2'!$C30:$C33,'II.A.2'!$E7)</f>
        <v>241314</v>
      </c>
      <c r="D30" s="24">
        <f t="shared" si="10"/>
        <v>231661.44</v>
      </c>
      <c r="E30" s="24">
        <v>0</v>
      </c>
      <c r="F30" s="26">
        <f t="shared" si="11"/>
        <v>231661.44</v>
      </c>
      <c r="G30" s="101"/>
      <c r="H30" s="93" t="s">
        <v>46</v>
      </c>
      <c r="I30" s="59">
        <f>SUM('II.A.3'!$C30:$C33,'II.A.3'!$E7)</f>
        <v>722916</v>
      </c>
      <c r="J30" s="24">
        <f t="shared" si="12"/>
        <v>693999.36</v>
      </c>
      <c r="K30" s="24">
        <v>0</v>
      </c>
      <c r="L30" s="26">
        <f t="shared" si="13"/>
        <v>693999.36</v>
      </c>
      <c r="M30" s="101"/>
      <c r="N30" s="93" t="s">
        <v>46</v>
      </c>
      <c r="O30" s="61">
        <f t="shared" si="16"/>
        <v>1535696</v>
      </c>
      <c r="P30" s="6">
        <f t="shared" si="17"/>
        <v>1474268.1600000001</v>
      </c>
      <c r="Q30" s="6">
        <f t="shared" si="18"/>
        <v>123915.648</v>
      </c>
      <c r="R30" s="26">
        <f t="shared" si="15"/>
        <v>1598183.8080000002</v>
      </c>
    </row>
    <row r="31" spans="2:24" x14ac:dyDescent="0.35">
      <c r="B31" s="93" t="s">
        <v>47</v>
      </c>
      <c r="C31" s="59">
        <f>SUM('II.A.2'!$E8:$E12)</f>
        <v>275682</v>
      </c>
      <c r="D31" s="24">
        <f t="shared" si="10"/>
        <v>396982.07999999996</v>
      </c>
      <c r="E31" s="24">
        <v>0</v>
      </c>
      <c r="F31" s="26">
        <f t="shared" si="11"/>
        <v>396982.07999999996</v>
      </c>
      <c r="G31" s="101"/>
      <c r="H31" s="93" t="s">
        <v>47</v>
      </c>
      <c r="I31" s="59">
        <f>SUM('II.A.3'!$E8:$E12)</f>
        <v>816560</v>
      </c>
      <c r="J31" s="24">
        <f t="shared" si="12"/>
        <v>1175846.3999999999</v>
      </c>
      <c r="K31" s="24">
        <v>0</v>
      </c>
      <c r="L31" s="26">
        <f t="shared" si="13"/>
        <v>1175846.3999999999</v>
      </c>
      <c r="M31" s="101"/>
      <c r="N31" s="93" t="s">
        <v>47</v>
      </c>
      <c r="O31" s="61">
        <f t="shared" si="16"/>
        <v>1762519</v>
      </c>
      <c r="P31" s="6">
        <f t="shared" si="17"/>
        <v>2538027.36</v>
      </c>
      <c r="Q31" s="6">
        <f t="shared" si="18"/>
        <v>220414.75200000004</v>
      </c>
      <c r="R31" s="26">
        <f t="shared" si="15"/>
        <v>2758442.1119999997</v>
      </c>
    </row>
    <row r="32" spans="2:24" x14ac:dyDescent="0.35">
      <c r="B32" s="93" t="s">
        <v>48</v>
      </c>
      <c r="C32" s="59">
        <f>SUM('II.A.2'!$E13:$E17)</f>
        <v>266813</v>
      </c>
      <c r="D32" s="24">
        <f t="shared" si="10"/>
        <v>704386.32000000007</v>
      </c>
      <c r="E32" s="24">
        <v>0</v>
      </c>
      <c r="F32" s="26">
        <f t="shared" si="11"/>
        <v>704386.32000000007</v>
      </c>
      <c r="G32" s="101"/>
      <c r="H32" s="93" t="s">
        <v>48</v>
      </c>
      <c r="I32" s="59">
        <f>SUM('II.A.3'!$E13:$E17)</f>
        <v>763885</v>
      </c>
      <c r="J32" s="24">
        <f t="shared" si="12"/>
        <v>2016656.4000000001</v>
      </c>
      <c r="K32" s="24">
        <v>0</v>
      </c>
      <c r="L32" s="26">
        <f t="shared" si="13"/>
        <v>2016656.4000000001</v>
      </c>
      <c r="M32" s="101"/>
      <c r="N32" s="93" t="s">
        <v>48</v>
      </c>
      <c r="O32" s="61">
        <f t="shared" si="16"/>
        <v>1719309</v>
      </c>
      <c r="P32" s="6">
        <f t="shared" si="17"/>
        <v>4538975.7600000007</v>
      </c>
      <c r="Q32" s="6">
        <f t="shared" si="18"/>
        <v>417841.24800000002</v>
      </c>
      <c r="R32" s="26">
        <f t="shared" si="15"/>
        <v>4956817.0080000004</v>
      </c>
    </row>
    <row r="33" spans="2:18" x14ac:dyDescent="0.35">
      <c r="B33" s="93" t="s">
        <v>49</v>
      </c>
      <c r="C33" s="59">
        <f>SUM('II.A.2'!$E18:$E22)</f>
        <v>179000</v>
      </c>
      <c r="D33" s="24">
        <f t="shared" si="10"/>
        <v>837720</v>
      </c>
      <c r="E33" s="24">
        <v>0</v>
      </c>
      <c r="F33" s="26">
        <f t="shared" si="11"/>
        <v>837720</v>
      </c>
      <c r="G33" s="101"/>
      <c r="H33" s="93" t="s">
        <v>49</v>
      </c>
      <c r="I33" s="59">
        <f>SUM('II.A.3'!$E18:$E22)</f>
        <v>518889</v>
      </c>
      <c r="J33" s="24">
        <f t="shared" si="12"/>
        <v>2428400.5200000005</v>
      </c>
      <c r="K33" s="24">
        <v>0</v>
      </c>
      <c r="L33" s="26">
        <f t="shared" si="13"/>
        <v>2428400.5200000005</v>
      </c>
      <c r="M33" s="101"/>
      <c r="N33" s="93" t="s">
        <v>49</v>
      </c>
      <c r="O33" s="61">
        <f t="shared" si="16"/>
        <v>1246529</v>
      </c>
      <c r="P33" s="6">
        <f t="shared" si="17"/>
        <v>5833755.7200000007</v>
      </c>
      <c r="Q33" s="6">
        <f t="shared" si="18"/>
        <v>592923.24000000011</v>
      </c>
      <c r="R33" s="26">
        <f t="shared" si="15"/>
        <v>6426678.9600000009</v>
      </c>
    </row>
    <row r="34" spans="2:18" x14ac:dyDescent="0.35">
      <c r="B34" s="93" t="s">
        <v>50</v>
      </c>
      <c r="C34" s="59">
        <f>SUM('II.A.2'!$E23:$E27)</f>
        <v>80186</v>
      </c>
      <c r="D34" s="24">
        <f t="shared" si="10"/>
        <v>471493.68</v>
      </c>
      <c r="E34" s="24">
        <v>0</v>
      </c>
      <c r="F34" s="26">
        <f t="shared" si="11"/>
        <v>471493.68</v>
      </c>
      <c r="G34" s="101"/>
      <c r="H34" s="93" t="s">
        <v>50</v>
      </c>
      <c r="I34" s="59">
        <f>SUM('II.A.3'!$E23:$E27)</f>
        <v>221174</v>
      </c>
      <c r="J34" s="24">
        <f t="shared" si="12"/>
        <v>1300503.1199999999</v>
      </c>
      <c r="K34" s="24">
        <v>0</v>
      </c>
      <c r="L34" s="26">
        <f t="shared" si="13"/>
        <v>1300503.1199999999</v>
      </c>
      <c r="M34" s="101"/>
      <c r="N34" s="93" t="s">
        <v>50</v>
      </c>
      <c r="O34" s="61">
        <f t="shared" si="16"/>
        <v>587129</v>
      </c>
      <c r="P34" s="6">
        <f t="shared" si="17"/>
        <v>3452318.5200000005</v>
      </c>
      <c r="Q34" s="6">
        <f t="shared" si="18"/>
        <v>389899.27200000006</v>
      </c>
      <c r="R34" s="26">
        <f t="shared" si="15"/>
        <v>3842217.7920000004</v>
      </c>
    </row>
    <row r="35" spans="2:18" x14ac:dyDescent="0.35">
      <c r="B35" s="93" t="s">
        <v>51</v>
      </c>
      <c r="C35" s="59">
        <f>SUM('II.A.2'!$E28:$E32)</f>
        <v>14602</v>
      </c>
      <c r="D35" s="24">
        <f t="shared" si="10"/>
        <v>99877.68</v>
      </c>
      <c r="E35" s="24">
        <v>0</v>
      </c>
      <c r="F35" s="26">
        <f t="shared" si="11"/>
        <v>99877.68</v>
      </c>
      <c r="G35" s="101"/>
      <c r="H35" s="93" t="s">
        <v>51</v>
      </c>
      <c r="I35" s="59">
        <f>SUM('II.A.3'!$E28:$E32)</f>
        <v>42391</v>
      </c>
      <c r="J35" s="24">
        <f t="shared" si="12"/>
        <v>289954.44</v>
      </c>
      <c r="K35" s="24">
        <v>0</v>
      </c>
      <c r="L35" s="26">
        <f t="shared" si="13"/>
        <v>289954.44</v>
      </c>
      <c r="M35" s="101"/>
      <c r="N35" s="93" t="s">
        <v>51</v>
      </c>
      <c r="O35" s="61">
        <f t="shared" si="16"/>
        <v>114246</v>
      </c>
      <c r="P35" s="6">
        <f t="shared" si="17"/>
        <v>781442.64</v>
      </c>
      <c r="Q35" s="6">
        <f t="shared" si="18"/>
        <v>94527.432000000001</v>
      </c>
      <c r="R35" s="26">
        <f t="shared" si="15"/>
        <v>875970.07200000004</v>
      </c>
    </row>
    <row r="36" spans="2:18" x14ac:dyDescent="0.35">
      <c r="B36" s="41" t="s">
        <v>33</v>
      </c>
      <c r="C36" s="37">
        <f>SUM(C27:C35)</f>
        <v>1522073</v>
      </c>
      <c r="D36" s="37">
        <f>SUM(D27:D35)</f>
        <v>3088995.1200000006</v>
      </c>
      <c r="E36" s="37">
        <f>SUM(E27:E35)</f>
        <v>0</v>
      </c>
      <c r="F36" s="37">
        <f>SUM(F27:F35)</f>
        <v>3088995.1200000006</v>
      </c>
      <c r="G36" s="101"/>
      <c r="H36" s="41" t="s">
        <v>33</v>
      </c>
      <c r="I36" s="37">
        <f>SUM(I27:I35)</f>
        <v>4368710</v>
      </c>
      <c r="J36" s="37">
        <f>SUM(J27:J35)</f>
        <v>8870742</v>
      </c>
      <c r="K36" s="37">
        <f>SUM(K27:K35)</f>
        <v>0</v>
      </c>
      <c r="L36" s="37">
        <f>SUM(L27:L35)</f>
        <v>8870742</v>
      </c>
      <c r="M36" s="101"/>
      <c r="N36" s="41" t="s">
        <v>33</v>
      </c>
      <c r="O36" s="37">
        <f>SUM(O27:O35)</f>
        <v>10005801</v>
      </c>
      <c r="P36" s="37">
        <f>SUM(P27:P35)</f>
        <v>20878528.200000003</v>
      </c>
      <c r="Q36" s="37">
        <f>SUM(Q27:Q35)</f>
        <v>2051466.4320000003</v>
      </c>
      <c r="R36" s="37">
        <f>SUM(R27:R35)</f>
        <v>22929994.632000003</v>
      </c>
    </row>
    <row r="37" spans="2:18" x14ac:dyDescent="0.35">
      <c r="R37" s="13" t="b">
        <f>R36=R19+F36+L36</f>
        <v>1</v>
      </c>
    </row>
  </sheetData>
  <mergeCells count="18">
    <mergeCell ref="O7:O9"/>
    <mergeCell ref="P7:R8"/>
    <mergeCell ref="B7:B9"/>
    <mergeCell ref="D7:F8"/>
    <mergeCell ref="C7:C9"/>
    <mergeCell ref="H7:H9"/>
    <mergeCell ref="I7:I9"/>
    <mergeCell ref="J7:L8"/>
    <mergeCell ref="N7:N9"/>
    <mergeCell ref="N24:N26"/>
    <mergeCell ref="O24:O26"/>
    <mergeCell ref="P24:R25"/>
    <mergeCell ref="B24:B26"/>
    <mergeCell ref="C24:C26"/>
    <mergeCell ref="D24:F25"/>
    <mergeCell ref="H24:H26"/>
    <mergeCell ref="I24:I26"/>
    <mergeCell ref="J24:L25"/>
  </mergeCells>
  <pageMargins left="0.45" right="0.45" top="0.5" bottom="0.5" header="0.3" footer="0"/>
  <pageSetup scale="5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36"/>
  <sheetViews>
    <sheetView zoomScale="80" zoomScaleNormal="80" workbookViewId="0">
      <selection sqref="A1:A1048576"/>
    </sheetView>
  </sheetViews>
  <sheetFormatPr defaultColWidth="9.1796875" defaultRowHeight="14.5" x14ac:dyDescent="0.35"/>
  <cols>
    <col min="1" max="1" width="5.453125" style="13" customWidth="1"/>
    <col min="2" max="2" width="9.1796875" style="13"/>
    <col min="3" max="3" width="15.81640625" style="13" customWidth="1"/>
    <col min="4" max="4" width="9.1796875" style="13"/>
    <col min="5" max="5" width="15.81640625" style="13" customWidth="1"/>
    <col min="6" max="6" width="5.54296875" style="13" customWidth="1"/>
    <col min="7" max="7" width="9.1796875" style="13"/>
    <col min="8" max="8" width="15.81640625" style="13" customWidth="1"/>
    <col min="9" max="9" width="9.1796875" style="13" customWidth="1"/>
    <col min="10" max="10" width="14.453125" style="13" customWidth="1"/>
    <col min="11" max="11" width="10.26953125" style="13" customWidth="1"/>
    <col min="12" max="12" width="9.1796875" style="13"/>
    <col min="13" max="13" width="9.54296875" style="13" bestFit="1" customWidth="1"/>
    <col min="14" max="16384" width="9.1796875" style="13"/>
  </cols>
  <sheetData>
    <row r="1" spans="1:14" ht="30" customHeight="1" x14ac:dyDescent="0.5">
      <c r="A1" s="15" t="s">
        <v>129</v>
      </c>
      <c r="B1" s="15" t="s">
        <v>130</v>
      </c>
    </row>
    <row r="2" spans="1:14" ht="15" customHeight="1" x14ac:dyDescent="0.5">
      <c r="A2" s="15"/>
    </row>
    <row r="3" spans="1:14" x14ac:dyDescent="0.35">
      <c r="B3" s="16" t="s">
        <v>70</v>
      </c>
      <c r="C3" s="16" t="s">
        <v>147</v>
      </c>
    </row>
    <row r="4" spans="1:14" x14ac:dyDescent="0.35">
      <c r="B4" s="16"/>
      <c r="C4" s="16"/>
    </row>
    <row r="5" spans="1:14" x14ac:dyDescent="0.35">
      <c r="B5" s="16" t="s">
        <v>23</v>
      </c>
      <c r="C5" s="16" t="s">
        <v>148</v>
      </c>
      <c r="G5" s="20" t="s">
        <v>25</v>
      </c>
      <c r="H5" s="16" t="s">
        <v>149</v>
      </c>
    </row>
    <row r="7" spans="1:14" ht="15" customHeight="1" x14ac:dyDescent="0.35">
      <c r="B7" s="126" t="s">
        <v>4</v>
      </c>
      <c r="C7" s="92" t="s">
        <v>5</v>
      </c>
      <c r="D7" s="126" t="s">
        <v>4</v>
      </c>
      <c r="E7" s="92" t="s">
        <v>5</v>
      </c>
      <c r="G7" s="126" t="s">
        <v>4</v>
      </c>
      <c r="H7" s="92" t="s">
        <v>5</v>
      </c>
      <c r="I7" s="126" t="s">
        <v>4</v>
      </c>
      <c r="J7" s="92" t="s">
        <v>5</v>
      </c>
      <c r="L7" s="13" t="s">
        <v>56</v>
      </c>
      <c r="M7" s="68" t="s">
        <v>188</v>
      </c>
      <c r="N7" s="68" t="s">
        <v>188</v>
      </c>
    </row>
    <row r="8" spans="1:14" ht="15" customHeight="1" x14ac:dyDescent="0.35">
      <c r="B8" s="126"/>
      <c r="C8" s="92" t="s">
        <v>6</v>
      </c>
      <c r="D8" s="126"/>
      <c r="E8" s="92" t="s">
        <v>6</v>
      </c>
      <c r="G8" s="126"/>
      <c r="H8" s="92" t="s">
        <v>6</v>
      </c>
      <c r="I8" s="126"/>
      <c r="J8" s="92" t="s">
        <v>6</v>
      </c>
      <c r="M8" s="103">
        <v>0.25</v>
      </c>
      <c r="N8" s="103">
        <v>0.5</v>
      </c>
    </row>
    <row r="9" spans="1:14" x14ac:dyDescent="0.35">
      <c r="B9" s="93">
        <v>17</v>
      </c>
      <c r="C9" s="11">
        <f>'[8]Local Annuitants (A)'!B11</f>
        <v>0</v>
      </c>
      <c r="D9" s="93">
        <v>44</v>
      </c>
      <c r="E9" s="11">
        <f>'[8]Local Annuitants (A)'!B38</f>
        <v>0</v>
      </c>
      <c r="G9" s="93">
        <v>17</v>
      </c>
      <c r="H9" s="11">
        <f>'[8]Local Annuitants (A)'!C11</f>
        <v>0</v>
      </c>
      <c r="I9" s="93">
        <v>44</v>
      </c>
      <c r="J9" s="11">
        <f>'[8]Local Annuitants (A)'!C38</f>
        <v>0</v>
      </c>
      <c r="L9" s="13" t="s">
        <v>10</v>
      </c>
      <c r="M9" s="63">
        <f>SUM(C9:C21)</f>
        <v>28</v>
      </c>
      <c r="N9" s="63">
        <f>SUM(H9:H21)</f>
        <v>0</v>
      </c>
    </row>
    <row r="10" spans="1:14" x14ac:dyDescent="0.35">
      <c r="B10" s="93">
        <v>18</v>
      </c>
      <c r="C10" s="11">
        <f>'[8]Local Annuitants (A)'!B12</f>
        <v>0</v>
      </c>
      <c r="D10" s="93">
        <v>45</v>
      </c>
      <c r="E10" s="11">
        <f>'[8]Local Annuitants (A)'!B39</f>
        <v>0</v>
      </c>
      <c r="G10" s="93">
        <v>18</v>
      </c>
      <c r="H10" s="11">
        <f>'[8]Local Annuitants (A)'!C12</f>
        <v>0</v>
      </c>
      <c r="I10" s="93">
        <v>45</v>
      </c>
      <c r="J10" s="11">
        <f>'[8]Local Annuitants (A)'!C39</f>
        <v>0</v>
      </c>
      <c r="L10" s="13" t="s">
        <v>11</v>
      </c>
      <c r="M10" s="63">
        <f>SUM(C22:C26)</f>
        <v>0</v>
      </c>
      <c r="N10" s="63">
        <f>SUM(H22:H26)</f>
        <v>0</v>
      </c>
    </row>
    <row r="11" spans="1:14" x14ac:dyDescent="0.35">
      <c r="B11" s="93">
        <v>19</v>
      </c>
      <c r="C11" s="11">
        <f>'[8]Local Annuitants (A)'!B13</f>
        <v>0</v>
      </c>
      <c r="D11" s="93">
        <v>46</v>
      </c>
      <c r="E11" s="11">
        <f>'[8]Local Annuitants (A)'!B40</f>
        <v>77</v>
      </c>
      <c r="G11" s="93">
        <v>19</v>
      </c>
      <c r="H11" s="11">
        <f>'[8]Local Annuitants (A)'!C13</f>
        <v>0</v>
      </c>
      <c r="I11" s="93">
        <v>46</v>
      </c>
      <c r="J11" s="11">
        <f>'[8]Local Annuitants (A)'!C40</f>
        <v>0</v>
      </c>
      <c r="L11" s="13" t="s">
        <v>12</v>
      </c>
      <c r="M11" s="63">
        <f>SUM(C27:C31)</f>
        <v>17</v>
      </c>
      <c r="N11" s="63">
        <f>SUM(H27:H31)</f>
        <v>0</v>
      </c>
    </row>
    <row r="12" spans="1:14" x14ac:dyDescent="0.35">
      <c r="B12" s="93">
        <v>20</v>
      </c>
      <c r="C12" s="11">
        <f>'[8]Local Annuitants (A)'!B14</f>
        <v>0</v>
      </c>
      <c r="D12" s="93">
        <v>47</v>
      </c>
      <c r="E12" s="11">
        <f>'[8]Local Annuitants (A)'!B41</f>
        <v>60</v>
      </c>
      <c r="G12" s="93">
        <v>20</v>
      </c>
      <c r="H12" s="11">
        <f>'[8]Local Annuitants (A)'!C14</f>
        <v>0</v>
      </c>
      <c r="I12" s="93">
        <v>47</v>
      </c>
      <c r="J12" s="11">
        <f>'[8]Local Annuitants (A)'!C41</f>
        <v>0</v>
      </c>
      <c r="L12" s="13" t="s">
        <v>13</v>
      </c>
      <c r="M12" s="63">
        <f>SUM(C32:C35,E9)</f>
        <v>0</v>
      </c>
      <c r="N12" s="63">
        <f>SUM(H32:H35,J9)</f>
        <v>0</v>
      </c>
    </row>
    <row r="13" spans="1:14" x14ac:dyDescent="0.35">
      <c r="B13" s="93">
        <v>21</v>
      </c>
      <c r="C13" s="11">
        <f>'[8]Local Annuitants (A)'!B15</f>
        <v>0</v>
      </c>
      <c r="D13" s="93">
        <v>48</v>
      </c>
      <c r="E13" s="11">
        <f>'[8]Local Annuitants (A)'!B42</f>
        <v>0</v>
      </c>
      <c r="G13" s="93">
        <v>21</v>
      </c>
      <c r="H13" s="11">
        <f>'[8]Local Annuitants (A)'!C15</f>
        <v>0</v>
      </c>
      <c r="I13" s="93">
        <v>48</v>
      </c>
      <c r="J13" s="11">
        <f>'[8]Local Annuitants (A)'!C42</f>
        <v>0</v>
      </c>
      <c r="L13" s="13" t="s">
        <v>14</v>
      </c>
      <c r="M13" s="63">
        <f>SUM(E10:E14)</f>
        <v>137</v>
      </c>
      <c r="N13" s="63">
        <f>SUM(J10:J14)</f>
        <v>0</v>
      </c>
    </row>
    <row r="14" spans="1:14" x14ac:dyDescent="0.35">
      <c r="B14" s="93">
        <v>22</v>
      </c>
      <c r="C14" s="11">
        <f>'[8]Local Annuitants (A)'!B16</f>
        <v>0</v>
      </c>
      <c r="D14" s="93">
        <v>49</v>
      </c>
      <c r="E14" s="11">
        <f>'[8]Local Annuitants (A)'!B43</f>
        <v>0</v>
      </c>
      <c r="G14" s="93">
        <v>22</v>
      </c>
      <c r="H14" s="11">
        <f>'[8]Local Annuitants (A)'!C16</f>
        <v>0</v>
      </c>
      <c r="I14" s="93">
        <v>49</v>
      </c>
      <c r="J14" s="11">
        <f>'[8]Local Annuitants (A)'!C43</f>
        <v>0</v>
      </c>
      <c r="L14" s="13" t="s">
        <v>15</v>
      </c>
      <c r="M14" s="63">
        <f>SUM(E15:E19)</f>
        <v>27204</v>
      </c>
      <c r="N14" s="63">
        <f>SUM(J15:J19)</f>
        <v>1668</v>
      </c>
    </row>
    <row r="15" spans="1:14" x14ac:dyDescent="0.35">
      <c r="B15" s="93">
        <v>23</v>
      </c>
      <c r="C15" s="11">
        <f>'[8]Local Annuitants (A)'!B17</f>
        <v>0</v>
      </c>
      <c r="D15" s="93">
        <v>50</v>
      </c>
      <c r="E15" s="11">
        <f>'[8]Local Annuitants (A)'!B44</f>
        <v>963</v>
      </c>
      <c r="G15" s="93">
        <v>23</v>
      </c>
      <c r="H15" s="11">
        <f>'[8]Local Annuitants (A)'!C17</f>
        <v>0</v>
      </c>
      <c r="I15" s="93">
        <v>50</v>
      </c>
      <c r="J15" s="11">
        <f>'[8]Local Annuitants (A)'!C44</f>
        <v>159</v>
      </c>
      <c r="L15" s="13" t="s">
        <v>16</v>
      </c>
      <c r="M15" s="63">
        <f>SUM(E20:E24)</f>
        <v>162381</v>
      </c>
      <c r="N15" s="63">
        <f>SUM(J20:J24)</f>
        <v>21750</v>
      </c>
    </row>
    <row r="16" spans="1:14" x14ac:dyDescent="0.35">
      <c r="B16" s="93">
        <v>24</v>
      </c>
      <c r="C16" s="11">
        <f>'[8]Local Annuitants (A)'!B18</f>
        <v>28</v>
      </c>
      <c r="D16" s="93">
        <v>51</v>
      </c>
      <c r="E16" s="11">
        <f>'[8]Local Annuitants (A)'!B45</f>
        <v>1934</v>
      </c>
      <c r="G16" s="93">
        <v>24</v>
      </c>
      <c r="H16" s="11">
        <f>'[8]Local Annuitants (A)'!C18</f>
        <v>0</v>
      </c>
      <c r="I16" s="93">
        <v>51</v>
      </c>
      <c r="J16" s="11">
        <f>'[8]Local Annuitants (A)'!C45</f>
        <v>143</v>
      </c>
      <c r="L16" s="13" t="s">
        <v>17</v>
      </c>
      <c r="M16" s="63">
        <f>SUM(E25:E29)</f>
        <v>380062</v>
      </c>
      <c r="N16" s="63">
        <f>SUM(J25:J29)</f>
        <v>57033</v>
      </c>
    </row>
    <row r="17" spans="2:14" x14ac:dyDescent="0.35">
      <c r="B17" s="93">
        <v>25</v>
      </c>
      <c r="C17" s="11">
        <f>'[8]Local Annuitants (A)'!B19</f>
        <v>0</v>
      </c>
      <c r="D17" s="93">
        <v>52</v>
      </c>
      <c r="E17" s="11">
        <f>'[8]Local Annuitants (A)'!B46</f>
        <v>4476</v>
      </c>
      <c r="G17" s="93">
        <v>25</v>
      </c>
      <c r="H17" s="11">
        <f>'[8]Local Annuitants (A)'!C19</f>
        <v>0</v>
      </c>
      <c r="I17" s="93">
        <v>52</v>
      </c>
      <c r="J17" s="11">
        <f>'[8]Local Annuitants (A)'!C46</f>
        <v>79</v>
      </c>
      <c r="L17" s="13" t="s">
        <v>18</v>
      </c>
      <c r="M17" s="63">
        <f>SUM(E30:E34)</f>
        <v>0</v>
      </c>
      <c r="N17" s="63">
        <f>SUM(J30:J34)</f>
        <v>0</v>
      </c>
    </row>
    <row r="18" spans="2:14" x14ac:dyDescent="0.35">
      <c r="B18" s="93">
        <v>26</v>
      </c>
      <c r="C18" s="11">
        <f>'[8]Local Annuitants (A)'!B20</f>
        <v>0</v>
      </c>
      <c r="D18" s="93">
        <v>53</v>
      </c>
      <c r="E18" s="11">
        <f>'[8]Local Annuitants (A)'!B47</f>
        <v>9456</v>
      </c>
      <c r="G18" s="93">
        <v>26</v>
      </c>
      <c r="H18" s="11">
        <f>'[8]Local Annuitants (A)'!C20</f>
        <v>0</v>
      </c>
      <c r="I18" s="93">
        <v>53</v>
      </c>
      <c r="J18" s="11">
        <f>'[8]Local Annuitants (A)'!C47</f>
        <v>422</v>
      </c>
      <c r="M18" s="63">
        <f>SUM(M9:M17)</f>
        <v>569829</v>
      </c>
      <c r="N18" s="63">
        <f>SUM(N9:N17)</f>
        <v>80451</v>
      </c>
    </row>
    <row r="19" spans="2:14" x14ac:dyDescent="0.35">
      <c r="B19" s="93">
        <v>27</v>
      </c>
      <c r="C19" s="11">
        <f>'[8]Local Annuitants (A)'!B21</f>
        <v>0</v>
      </c>
      <c r="D19" s="93">
        <v>54</v>
      </c>
      <c r="E19" s="11">
        <f>'[8]Local Annuitants (A)'!B48</f>
        <v>10375</v>
      </c>
      <c r="G19" s="93">
        <v>27</v>
      </c>
      <c r="H19" s="11">
        <f>'[8]Local Annuitants (A)'!C21</f>
        <v>0</v>
      </c>
      <c r="I19" s="93">
        <v>54</v>
      </c>
      <c r="J19" s="11">
        <f>'[8]Local Annuitants (A)'!C48</f>
        <v>865</v>
      </c>
      <c r="M19" s="63"/>
      <c r="N19" s="63"/>
    </row>
    <row r="20" spans="2:14" x14ac:dyDescent="0.35">
      <c r="B20" s="93">
        <v>28</v>
      </c>
      <c r="C20" s="11">
        <f>'[8]Local Annuitants (A)'!B22</f>
        <v>0</v>
      </c>
      <c r="D20" s="93">
        <v>55</v>
      </c>
      <c r="E20" s="11">
        <f>'[8]Local Annuitants (A)'!B49</f>
        <v>18640</v>
      </c>
      <c r="G20" s="93">
        <v>28</v>
      </c>
      <c r="H20" s="11">
        <f>'[8]Local Annuitants (A)'!C22</f>
        <v>0</v>
      </c>
      <c r="I20" s="93">
        <v>55</v>
      </c>
      <c r="J20" s="11">
        <f>'[8]Local Annuitants (A)'!C49</f>
        <v>1349</v>
      </c>
    </row>
    <row r="21" spans="2:14" x14ac:dyDescent="0.35">
      <c r="B21" s="93">
        <v>29</v>
      </c>
      <c r="C21" s="11">
        <f>'[8]Local Annuitants (A)'!B23</f>
        <v>0</v>
      </c>
      <c r="D21" s="93">
        <v>56</v>
      </c>
      <c r="E21" s="11">
        <f>'[8]Local Annuitants (A)'!B50</f>
        <v>21720</v>
      </c>
      <c r="G21" s="93">
        <v>29</v>
      </c>
      <c r="H21" s="11">
        <f>'[8]Local Annuitants (A)'!C23</f>
        <v>0</v>
      </c>
      <c r="I21" s="93">
        <v>56</v>
      </c>
      <c r="J21" s="11">
        <f>'[8]Local Annuitants (A)'!C50</f>
        <v>3130</v>
      </c>
    </row>
    <row r="22" spans="2:14" x14ac:dyDescent="0.35">
      <c r="B22" s="93">
        <v>30</v>
      </c>
      <c r="C22" s="11">
        <f>'[8]Local Annuitants (A)'!B24</f>
        <v>0</v>
      </c>
      <c r="D22" s="93">
        <v>57</v>
      </c>
      <c r="E22" s="11">
        <f>'[8]Local Annuitants (A)'!B51</f>
        <v>33775</v>
      </c>
      <c r="G22" s="93">
        <v>30</v>
      </c>
      <c r="H22" s="11">
        <f>'[8]Local Annuitants (A)'!C24</f>
        <v>0</v>
      </c>
      <c r="I22" s="93">
        <v>57</v>
      </c>
      <c r="J22" s="11">
        <f>'[8]Local Annuitants (A)'!C51</f>
        <v>4318</v>
      </c>
    </row>
    <row r="23" spans="2:14" x14ac:dyDescent="0.35">
      <c r="B23" s="93">
        <v>31</v>
      </c>
      <c r="C23" s="11">
        <f>'[8]Local Annuitants (A)'!B25</f>
        <v>0</v>
      </c>
      <c r="D23" s="93">
        <v>58</v>
      </c>
      <c r="E23" s="11">
        <f>'[8]Local Annuitants (A)'!B52</f>
        <v>41655</v>
      </c>
      <c r="G23" s="93">
        <v>31</v>
      </c>
      <c r="H23" s="11">
        <f>'[8]Local Annuitants (A)'!C25</f>
        <v>0</v>
      </c>
      <c r="I23" s="93">
        <v>58</v>
      </c>
      <c r="J23" s="11">
        <f>'[8]Local Annuitants (A)'!C52</f>
        <v>4975</v>
      </c>
    </row>
    <row r="24" spans="2:14" x14ac:dyDescent="0.35">
      <c r="B24" s="93">
        <v>32</v>
      </c>
      <c r="C24" s="11">
        <f>'[8]Local Annuitants (A)'!B26</f>
        <v>0</v>
      </c>
      <c r="D24" s="93">
        <v>59</v>
      </c>
      <c r="E24" s="11">
        <f>'[8]Local Annuitants (A)'!B53</f>
        <v>46591</v>
      </c>
      <c r="G24" s="93">
        <v>32</v>
      </c>
      <c r="H24" s="11">
        <f>'[8]Local Annuitants (A)'!C26</f>
        <v>0</v>
      </c>
      <c r="I24" s="93">
        <v>59</v>
      </c>
      <c r="J24" s="11">
        <f>'[8]Local Annuitants (A)'!C53</f>
        <v>7978</v>
      </c>
    </row>
    <row r="25" spans="2:14" x14ac:dyDescent="0.35">
      <c r="B25" s="93">
        <v>33</v>
      </c>
      <c r="C25" s="11">
        <f>'[8]Local Annuitants (A)'!B27</f>
        <v>0</v>
      </c>
      <c r="D25" s="93">
        <v>60</v>
      </c>
      <c r="E25" s="11">
        <f>'[8]Local Annuitants (A)'!B54</f>
        <v>57354</v>
      </c>
      <c r="G25" s="93">
        <v>33</v>
      </c>
      <c r="H25" s="11">
        <f>'[8]Local Annuitants (A)'!C27</f>
        <v>0</v>
      </c>
      <c r="I25" s="93">
        <v>60</v>
      </c>
      <c r="J25" s="11">
        <f>'[8]Local Annuitants (A)'!C54</f>
        <v>9074</v>
      </c>
    </row>
    <row r="26" spans="2:14" x14ac:dyDescent="0.35">
      <c r="B26" s="93">
        <v>34</v>
      </c>
      <c r="C26" s="11">
        <f>'[8]Local Annuitants (A)'!B28</f>
        <v>0</v>
      </c>
      <c r="D26" s="93">
        <v>61</v>
      </c>
      <c r="E26" s="11">
        <f>'[8]Local Annuitants (A)'!B55</f>
        <v>65713</v>
      </c>
      <c r="G26" s="93">
        <v>34</v>
      </c>
      <c r="H26" s="11">
        <f>'[8]Local Annuitants (A)'!C28</f>
        <v>0</v>
      </c>
      <c r="I26" s="93">
        <v>61</v>
      </c>
      <c r="J26" s="11">
        <f>'[8]Local Annuitants (A)'!C55</f>
        <v>10446</v>
      </c>
    </row>
    <row r="27" spans="2:14" x14ac:dyDescent="0.35">
      <c r="B27" s="93">
        <v>35</v>
      </c>
      <c r="C27" s="11">
        <f>'[8]Local Annuitants (A)'!B29</f>
        <v>17</v>
      </c>
      <c r="D27" s="93">
        <v>62</v>
      </c>
      <c r="E27" s="11">
        <f>'[8]Local Annuitants (A)'!B56</f>
        <v>78847</v>
      </c>
      <c r="G27" s="93">
        <v>35</v>
      </c>
      <c r="H27" s="11">
        <f>'[8]Local Annuitants (A)'!C29</f>
        <v>0</v>
      </c>
      <c r="I27" s="93">
        <v>62</v>
      </c>
      <c r="J27" s="11">
        <f>'[8]Local Annuitants (A)'!C56</f>
        <v>11181</v>
      </c>
    </row>
    <row r="28" spans="2:14" x14ac:dyDescent="0.35">
      <c r="B28" s="93">
        <v>36</v>
      </c>
      <c r="C28" s="11">
        <f>'[8]Local Annuitants (A)'!B30</f>
        <v>0</v>
      </c>
      <c r="D28" s="93">
        <v>63</v>
      </c>
      <c r="E28" s="11">
        <f>'[8]Local Annuitants (A)'!B57</f>
        <v>85847</v>
      </c>
      <c r="G28" s="93">
        <v>36</v>
      </c>
      <c r="H28" s="11">
        <f>'[8]Local Annuitants (A)'!C30</f>
        <v>0</v>
      </c>
      <c r="I28" s="93">
        <v>63</v>
      </c>
      <c r="J28" s="11">
        <f>'[8]Local Annuitants (A)'!C57</f>
        <v>12486</v>
      </c>
    </row>
    <row r="29" spans="2:14" x14ac:dyDescent="0.35">
      <c r="B29" s="93">
        <v>37</v>
      </c>
      <c r="C29" s="11">
        <f>'[8]Local Annuitants (A)'!B31</f>
        <v>0</v>
      </c>
      <c r="D29" s="93">
        <v>64</v>
      </c>
      <c r="E29" s="11">
        <f>'[8]Local Annuitants (A)'!B58</f>
        <v>92301</v>
      </c>
      <c r="G29" s="93">
        <v>37</v>
      </c>
      <c r="H29" s="11">
        <f>'[8]Local Annuitants (A)'!C31</f>
        <v>0</v>
      </c>
      <c r="I29" s="93">
        <v>64</v>
      </c>
      <c r="J29" s="11">
        <f>'[8]Local Annuitants (A)'!C58</f>
        <v>13846</v>
      </c>
    </row>
    <row r="30" spans="2:14" x14ac:dyDescent="0.35">
      <c r="B30" s="93">
        <v>38</v>
      </c>
      <c r="C30" s="11">
        <f>'[8]Local Annuitants (A)'!B32</f>
        <v>0</v>
      </c>
      <c r="D30" s="93">
        <v>65</v>
      </c>
      <c r="E30" s="11">
        <f>'[8]Local Annuitants (A)'!B59</f>
        <v>0</v>
      </c>
      <c r="G30" s="93">
        <v>38</v>
      </c>
      <c r="H30" s="11">
        <f>'[8]Local Annuitants (A)'!C32</f>
        <v>0</v>
      </c>
      <c r="I30" s="93">
        <v>65</v>
      </c>
      <c r="J30" s="11">
        <f>'[8]Local Annuitants (A)'!C59</f>
        <v>0</v>
      </c>
    </row>
    <row r="31" spans="2:14" x14ac:dyDescent="0.35">
      <c r="B31" s="93">
        <v>39</v>
      </c>
      <c r="C31" s="11">
        <f>'[8]Local Annuitants (A)'!B33</f>
        <v>0</v>
      </c>
      <c r="D31" s="93">
        <v>66</v>
      </c>
      <c r="E31" s="11">
        <f>'[8]Local Annuitants (A)'!B60</f>
        <v>0</v>
      </c>
      <c r="G31" s="93">
        <v>39</v>
      </c>
      <c r="H31" s="11">
        <f>'[8]Local Annuitants (A)'!C33</f>
        <v>0</v>
      </c>
      <c r="I31" s="93">
        <v>66</v>
      </c>
      <c r="J31" s="11">
        <f>'[8]Local Annuitants (A)'!C60</f>
        <v>0</v>
      </c>
    </row>
    <row r="32" spans="2:14" x14ac:dyDescent="0.35">
      <c r="B32" s="93">
        <v>40</v>
      </c>
      <c r="C32" s="11">
        <f>'[8]Local Annuitants (A)'!B34</f>
        <v>0</v>
      </c>
      <c r="D32" s="93">
        <v>67</v>
      </c>
      <c r="E32" s="11">
        <f>'[8]Local Annuitants (A)'!B61</f>
        <v>0</v>
      </c>
      <c r="G32" s="93">
        <v>40</v>
      </c>
      <c r="H32" s="11">
        <f>'[8]Local Annuitants (A)'!C34</f>
        <v>0</v>
      </c>
      <c r="I32" s="93">
        <v>67</v>
      </c>
      <c r="J32" s="11">
        <f>'[8]Local Annuitants (A)'!C61</f>
        <v>0</v>
      </c>
    </row>
    <row r="33" spans="2:11" x14ac:dyDescent="0.35">
      <c r="B33" s="93">
        <v>41</v>
      </c>
      <c r="C33" s="11">
        <f>'[8]Local Annuitants (A)'!B35</f>
        <v>0</v>
      </c>
      <c r="D33" s="93">
        <v>68</v>
      </c>
      <c r="E33" s="11">
        <f>'[8]Local Annuitants (A)'!B62</f>
        <v>0</v>
      </c>
      <c r="G33" s="93">
        <v>41</v>
      </c>
      <c r="H33" s="11">
        <f>'[8]Local Annuitants (A)'!C35</f>
        <v>0</v>
      </c>
      <c r="I33" s="93">
        <v>68</v>
      </c>
      <c r="J33" s="11">
        <f>'[8]Local Annuitants (A)'!C62</f>
        <v>0</v>
      </c>
    </row>
    <row r="34" spans="2:11" x14ac:dyDescent="0.35">
      <c r="B34" s="93">
        <v>42</v>
      </c>
      <c r="C34" s="11">
        <f>'[8]Local Annuitants (A)'!B36</f>
        <v>0</v>
      </c>
      <c r="D34" s="93">
        <v>69</v>
      </c>
      <c r="E34" s="11">
        <f>'[8]Local Annuitants (A)'!B63</f>
        <v>0</v>
      </c>
      <c r="G34" s="93">
        <v>42</v>
      </c>
      <c r="H34" s="11">
        <f>'[8]Local Annuitants (A)'!C36</f>
        <v>0</v>
      </c>
      <c r="I34" s="93">
        <v>69</v>
      </c>
      <c r="J34" s="11">
        <f>'[8]Local Annuitants (A)'!C63</f>
        <v>0</v>
      </c>
    </row>
    <row r="35" spans="2:11" x14ac:dyDescent="0.35">
      <c r="B35" s="93">
        <v>43</v>
      </c>
      <c r="C35" s="11">
        <f>'[8]Local Annuitants (A)'!B37</f>
        <v>0</v>
      </c>
      <c r="D35" s="93"/>
      <c r="E35" s="6"/>
      <c r="G35" s="93">
        <v>43</v>
      </c>
      <c r="H35" s="11">
        <f>'[8]Local Annuitants (A)'!C37</f>
        <v>0</v>
      </c>
      <c r="I35" s="93"/>
      <c r="J35" s="11"/>
    </row>
    <row r="36" spans="2:11" x14ac:dyDescent="0.35">
      <c r="B36" s="93" t="s">
        <v>19</v>
      </c>
      <c r="C36" s="38"/>
      <c r="D36" s="93"/>
      <c r="E36" s="37">
        <f>SUM(E9:E34,C9:C35)</f>
        <v>569829</v>
      </c>
      <c r="F36" s="14"/>
      <c r="G36" s="93" t="s">
        <v>19</v>
      </c>
      <c r="H36" s="38"/>
      <c r="I36" s="93"/>
      <c r="J36" s="37">
        <f>SUM(J9:J34,H9:H35)</f>
        <v>80451</v>
      </c>
      <c r="K36" s="64">
        <f>E36+J36</f>
        <v>650280</v>
      </c>
    </row>
  </sheetData>
  <mergeCells count="4">
    <mergeCell ref="B7:B8"/>
    <mergeCell ref="D7:D8"/>
    <mergeCell ref="G7:G8"/>
    <mergeCell ref="I7:I8"/>
  </mergeCells>
  <pageMargins left="0.45" right="0.45" top="0.5" bottom="0.5" header="0.3" footer="0"/>
  <pageSetup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34"/>
  <sheetViews>
    <sheetView zoomScale="80" zoomScaleNormal="80" workbookViewId="0">
      <selection activeCell="J21" sqref="J21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9.1796875" style="13"/>
    <col min="5" max="5" width="17.81640625" style="13" customWidth="1"/>
    <col min="6" max="7" width="9.1796875" style="13"/>
    <col min="8" max="8" width="10.7265625" style="13" customWidth="1"/>
    <col min="9" max="9" width="9.1796875" style="13" customWidth="1"/>
    <col min="10" max="10" width="17.81640625" style="13" customWidth="1"/>
    <col min="11" max="16384" width="9.1796875" style="13"/>
  </cols>
  <sheetData>
    <row r="1" spans="1:8" ht="30" customHeight="1" x14ac:dyDescent="0.5">
      <c r="A1" s="15" t="s">
        <v>129</v>
      </c>
      <c r="B1" s="15" t="s">
        <v>130</v>
      </c>
    </row>
    <row r="2" spans="1:8" ht="15" customHeight="1" x14ac:dyDescent="0.5">
      <c r="A2" s="15"/>
    </row>
    <row r="3" spans="1:8" x14ac:dyDescent="0.35">
      <c r="B3" s="16" t="s">
        <v>72</v>
      </c>
      <c r="C3" s="16" t="s">
        <v>150</v>
      </c>
    </row>
    <row r="5" spans="1:8" x14ac:dyDescent="0.35">
      <c r="B5" s="126" t="s">
        <v>4</v>
      </c>
      <c r="C5" s="92" t="s">
        <v>5</v>
      </c>
      <c r="D5" s="126" t="s">
        <v>4</v>
      </c>
      <c r="E5" s="92" t="s">
        <v>5</v>
      </c>
    </row>
    <row r="6" spans="1:8" x14ac:dyDescent="0.35">
      <c r="B6" s="126"/>
      <c r="C6" s="92" t="s">
        <v>6</v>
      </c>
      <c r="D6" s="126"/>
      <c r="E6" s="92" t="s">
        <v>6</v>
      </c>
      <c r="G6" s="13" t="s">
        <v>56</v>
      </c>
      <c r="H6" s="68" t="s">
        <v>188</v>
      </c>
    </row>
    <row r="7" spans="1:8" ht="15" customHeight="1" x14ac:dyDescent="0.35">
      <c r="B7" s="93">
        <v>17</v>
      </c>
      <c r="C7" s="11">
        <f>'[8]Local Annuitants (A)'!G11</f>
        <v>0</v>
      </c>
      <c r="D7" s="93">
        <v>44</v>
      </c>
      <c r="E7" s="11">
        <f>'[8]Local Annuitants (A)'!G38</f>
        <v>0</v>
      </c>
      <c r="G7" s="13" t="s">
        <v>10</v>
      </c>
      <c r="H7" s="63">
        <f>SUM(C7:C19)</f>
        <v>0</v>
      </c>
    </row>
    <row r="8" spans="1:8" ht="15" customHeight="1" x14ac:dyDescent="0.35">
      <c r="B8" s="93">
        <v>18</v>
      </c>
      <c r="C8" s="11">
        <f>'[8]Local Annuitants (A)'!G12</f>
        <v>0</v>
      </c>
      <c r="D8" s="93">
        <v>45</v>
      </c>
      <c r="E8" s="11">
        <f>'[8]Local Annuitants (A)'!G39</f>
        <v>0</v>
      </c>
      <c r="G8" s="13" t="s">
        <v>11</v>
      </c>
      <c r="H8" s="63">
        <f>SUM(C20:C24)</f>
        <v>0</v>
      </c>
    </row>
    <row r="9" spans="1:8" x14ac:dyDescent="0.35">
      <c r="B9" s="93">
        <v>19</v>
      </c>
      <c r="C9" s="11">
        <f>'[8]Local Annuitants (A)'!G13</f>
        <v>0</v>
      </c>
      <c r="D9" s="93">
        <v>46</v>
      </c>
      <c r="E9" s="11">
        <f>'[8]Local Annuitants (A)'!G40</f>
        <v>77</v>
      </c>
      <c r="G9" s="13" t="s">
        <v>12</v>
      </c>
      <c r="H9" s="63">
        <f>SUM(C25:C29)</f>
        <v>0</v>
      </c>
    </row>
    <row r="10" spans="1:8" x14ac:dyDescent="0.35">
      <c r="B10" s="93">
        <v>20</v>
      </c>
      <c r="C10" s="11">
        <f>'[8]Local Annuitants (A)'!G14</f>
        <v>0</v>
      </c>
      <c r="D10" s="93">
        <v>47</v>
      </c>
      <c r="E10" s="11">
        <f>'[8]Local Annuitants (A)'!G41</f>
        <v>338</v>
      </c>
      <c r="G10" s="13" t="s">
        <v>13</v>
      </c>
      <c r="H10" s="63">
        <f>SUM(C30:C33,E7)</f>
        <v>0</v>
      </c>
    </row>
    <row r="11" spans="1:8" x14ac:dyDescent="0.35">
      <c r="B11" s="93">
        <v>21</v>
      </c>
      <c r="C11" s="11">
        <f>'[8]Local Annuitants (A)'!G15</f>
        <v>0</v>
      </c>
      <c r="D11" s="93">
        <v>48</v>
      </c>
      <c r="E11" s="11">
        <f>'[8]Local Annuitants (A)'!G42</f>
        <v>0</v>
      </c>
      <c r="G11" s="13" t="s">
        <v>14</v>
      </c>
      <c r="H11" s="63">
        <f>SUM(E8:E12)</f>
        <v>415</v>
      </c>
    </row>
    <row r="12" spans="1:8" x14ac:dyDescent="0.35">
      <c r="B12" s="93">
        <v>22</v>
      </c>
      <c r="C12" s="11">
        <f>'[8]Local Annuitants (A)'!G16</f>
        <v>0</v>
      </c>
      <c r="D12" s="93">
        <v>49</v>
      </c>
      <c r="E12" s="11">
        <f>'[8]Local Annuitants (A)'!G43</f>
        <v>0</v>
      </c>
      <c r="G12" s="13" t="s">
        <v>15</v>
      </c>
      <c r="H12" s="63">
        <f>SUM(E13:E17)</f>
        <v>17609</v>
      </c>
    </row>
    <row r="13" spans="1:8" x14ac:dyDescent="0.35">
      <c r="B13" s="93">
        <v>23</v>
      </c>
      <c r="C13" s="11">
        <f>'[8]Local Annuitants (A)'!G17</f>
        <v>0</v>
      </c>
      <c r="D13" s="93">
        <v>50</v>
      </c>
      <c r="E13" s="11">
        <f>'[8]Local Annuitants (A)'!G44</f>
        <v>1021</v>
      </c>
      <c r="G13" s="13" t="s">
        <v>16</v>
      </c>
      <c r="H13" s="63">
        <f>SUM(E18:E22)</f>
        <v>55582</v>
      </c>
    </row>
    <row r="14" spans="1:8" x14ac:dyDescent="0.35">
      <c r="B14" s="93">
        <v>24</v>
      </c>
      <c r="C14" s="11">
        <f>'[8]Local Annuitants (A)'!G18</f>
        <v>0</v>
      </c>
      <c r="D14" s="93">
        <v>51</v>
      </c>
      <c r="E14" s="11">
        <f>'[8]Local Annuitants (A)'!G45</f>
        <v>1685</v>
      </c>
      <c r="G14" s="13" t="s">
        <v>17</v>
      </c>
      <c r="H14" s="63">
        <f>SUM(E23:E27)</f>
        <v>66775</v>
      </c>
    </row>
    <row r="15" spans="1:8" x14ac:dyDescent="0.35">
      <c r="B15" s="93">
        <v>25</v>
      </c>
      <c r="C15" s="11">
        <f>'[8]Local Annuitants (A)'!G19</f>
        <v>0</v>
      </c>
      <c r="D15" s="93">
        <v>52</v>
      </c>
      <c r="E15" s="11">
        <f>'[8]Local Annuitants (A)'!G46</f>
        <v>3456</v>
      </c>
      <c r="G15" s="13" t="s">
        <v>18</v>
      </c>
      <c r="H15" s="63">
        <f>SUM(E28:E32)</f>
        <v>0</v>
      </c>
    </row>
    <row r="16" spans="1:8" x14ac:dyDescent="0.35">
      <c r="B16" s="93">
        <v>26</v>
      </c>
      <c r="C16" s="11">
        <f>'[8]Local Annuitants (A)'!G20</f>
        <v>0</v>
      </c>
      <c r="D16" s="93">
        <v>53</v>
      </c>
      <c r="E16" s="11">
        <f>'[8]Local Annuitants (A)'!G47</f>
        <v>4347</v>
      </c>
      <c r="H16" s="63">
        <f>SUM(H7:H15)</f>
        <v>140381</v>
      </c>
    </row>
    <row r="17" spans="2:5" x14ac:dyDescent="0.35">
      <c r="B17" s="93">
        <v>27</v>
      </c>
      <c r="C17" s="11">
        <f>'[8]Local Annuitants (A)'!G21</f>
        <v>0</v>
      </c>
      <c r="D17" s="93">
        <v>54</v>
      </c>
      <c r="E17" s="11">
        <f>'[8]Local Annuitants (A)'!G48</f>
        <v>7100</v>
      </c>
    </row>
    <row r="18" spans="2:5" x14ac:dyDescent="0.35">
      <c r="B18" s="93">
        <v>28</v>
      </c>
      <c r="C18" s="11">
        <f>'[8]Local Annuitants (A)'!G22</f>
        <v>0</v>
      </c>
      <c r="D18" s="93">
        <v>55</v>
      </c>
      <c r="E18" s="11">
        <f>'[8]Local Annuitants (A)'!G49</f>
        <v>7312</v>
      </c>
    </row>
    <row r="19" spans="2:5" x14ac:dyDescent="0.35">
      <c r="B19" s="93">
        <v>29</v>
      </c>
      <c r="C19" s="11">
        <f>'[8]Local Annuitants (A)'!G23</f>
        <v>0</v>
      </c>
      <c r="D19" s="93">
        <v>56</v>
      </c>
      <c r="E19" s="11">
        <f>'[8]Local Annuitants (A)'!G50</f>
        <v>9839</v>
      </c>
    </row>
    <row r="20" spans="2:5" x14ac:dyDescent="0.35">
      <c r="B20" s="93">
        <v>30</v>
      </c>
      <c r="C20" s="11">
        <f>'[8]Local Annuitants (A)'!G24</f>
        <v>0</v>
      </c>
      <c r="D20" s="93">
        <v>57</v>
      </c>
      <c r="E20" s="11">
        <f>'[8]Local Annuitants (A)'!G51</f>
        <v>10408</v>
      </c>
    </row>
    <row r="21" spans="2:5" x14ac:dyDescent="0.35">
      <c r="B21" s="93">
        <v>31</v>
      </c>
      <c r="C21" s="11">
        <f>'[8]Local Annuitants (A)'!G25</f>
        <v>0</v>
      </c>
      <c r="D21" s="93">
        <v>58</v>
      </c>
      <c r="E21" s="11">
        <f>'[8]Local Annuitants (A)'!G52</f>
        <v>12650</v>
      </c>
    </row>
    <row r="22" spans="2:5" x14ac:dyDescent="0.35">
      <c r="B22" s="93">
        <v>32</v>
      </c>
      <c r="C22" s="11">
        <f>'[8]Local Annuitants (A)'!G26</f>
        <v>0</v>
      </c>
      <c r="D22" s="93">
        <v>59</v>
      </c>
      <c r="E22" s="11">
        <f>'[8]Local Annuitants (A)'!G53</f>
        <v>15373</v>
      </c>
    </row>
    <row r="23" spans="2:5" x14ac:dyDescent="0.35">
      <c r="B23" s="93">
        <v>33</v>
      </c>
      <c r="C23" s="11">
        <f>'[8]Local Annuitants (A)'!G27</f>
        <v>0</v>
      </c>
      <c r="D23" s="93">
        <v>60</v>
      </c>
      <c r="E23" s="11">
        <f>'[8]Local Annuitants (A)'!G54</f>
        <v>15538</v>
      </c>
    </row>
    <row r="24" spans="2:5" x14ac:dyDescent="0.35">
      <c r="B24" s="93">
        <v>34</v>
      </c>
      <c r="C24" s="11">
        <f>'[8]Local Annuitants (A)'!G28</f>
        <v>0</v>
      </c>
      <c r="D24" s="93">
        <v>61</v>
      </c>
      <c r="E24" s="11">
        <f>'[8]Local Annuitants (A)'!G55</f>
        <v>17028</v>
      </c>
    </row>
    <row r="25" spans="2:5" x14ac:dyDescent="0.35">
      <c r="B25" s="93">
        <v>35</v>
      </c>
      <c r="C25" s="11">
        <f>'[8]Local Annuitants (A)'!G29</f>
        <v>0</v>
      </c>
      <c r="D25" s="93">
        <v>62</v>
      </c>
      <c r="E25" s="11">
        <f>'[8]Local Annuitants (A)'!G56</f>
        <v>16156</v>
      </c>
    </row>
    <row r="26" spans="2:5" x14ac:dyDescent="0.35">
      <c r="B26" s="93">
        <v>36</v>
      </c>
      <c r="C26" s="11">
        <f>'[8]Local Annuitants (A)'!G30</f>
        <v>0</v>
      </c>
      <c r="D26" s="93">
        <v>63</v>
      </c>
      <c r="E26" s="11">
        <f>'[8]Local Annuitants (A)'!G57</f>
        <v>17682</v>
      </c>
    </row>
    <row r="27" spans="2:5" x14ac:dyDescent="0.35">
      <c r="B27" s="93">
        <v>37</v>
      </c>
      <c r="C27" s="11">
        <f>'[8]Local Annuitants (A)'!G31</f>
        <v>0</v>
      </c>
      <c r="D27" s="93">
        <v>64</v>
      </c>
      <c r="E27" s="11">
        <f>'[8]Local Annuitants (A)'!G58</f>
        <v>371</v>
      </c>
    </row>
    <row r="28" spans="2:5" x14ac:dyDescent="0.35">
      <c r="B28" s="93">
        <v>38</v>
      </c>
      <c r="C28" s="11">
        <f>'[8]Local Annuitants (A)'!G32</f>
        <v>0</v>
      </c>
      <c r="D28" s="93">
        <v>65</v>
      </c>
      <c r="E28" s="11">
        <f>'[8]Local Annuitants (A)'!G59</f>
        <v>0</v>
      </c>
    </row>
    <row r="29" spans="2:5" x14ac:dyDescent="0.35">
      <c r="B29" s="93">
        <v>39</v>
      </c>
      <c r="C29" s="11">
        <f>'[8]Local Annuitants (A)'!G33</f>
        <v>0</v>
      </c>
      <c r="D29" s="93">
        <v>66</v>
      </c>
      <c r="E29" s="11">
        <f>'[8]Local Annuitants (A)'!G60</f>
        <v>0</v>
      </c>
    </row>
    <row r="30" spans="2:5" x14ac:dyDescent="0.35">
      <c r="B30" s="93">
        <v>40</v>
      </c>
      <c r="C30" s="11">
        <f>'[8]Local Annuitants (A)'!G34</f>
        <v>0</v>
      </c>
      <c r="D30" s="93">
        <v>67</v>
      </c>
      <c r="E30" s="11">
        <f>'[8]Local Annuitants (A)'!G61</f>
        <v>0</v>
      </c>
    </row>
    <row r="31" spans="2:5" x14ac:dyDescent="0.35">
      <c r="B31" s="93">
        <v>41</v>
      </c>
      <c r="C31" s="11">
        <f>'[8]Local Annuitants (A)'!G35</f>
        <v>0</v>
      </c>
      <c r="D31" s="93">
        <v>68</v>
      </c>
      <c r="E31" s="11">
        <f>'[8]Local Annuitants (A)'!G62</f>
        <v>0</v>
      </c>
    </row>
    <row r="32" spans="2:5" x14ac:dyDescent="0.35">
      <c r="B32" s="93">
        <v>42</v>
      </c>
      <c r="C32" s="11">
        <f>'[8]Local Annuitants (A)'!G36</f>
        <v>0</v>
      </c>
      <c r="D32" s="93">
        <v>69</v>
      </c>
      <c r="E32" s="11">
        <f>'[8]Local Annuitants (A)'!G63</f>
        <v>0</v>
      </c>
    </row>
    <row r="33" spans="2:5" x14ac:dyDescent="0.35">
      <c r="B33" s="93">
        <v>43</v>
      </c>
      <c r="C33" s="11">
        <f>'[8]Local Annuitants (A)'!G37</f>
        <v>0</v>
      </c>
      <c r="D33" s="93"/>
      <c r="E33" s="6"/>
    </row>
    <row r="34" spans="2:5" x14ac:dyDescent="0.35">
      <c r="B34" s="92" t="s">
        <v>19</v>
      </c>
      <c r="C34" s="39"/>
      <c r="D34" s="92"/>
      <c r="E34" s="42">
        <f>SUM(E7:E32,C7:C33)</f>
        <v>140381</v>
      </c>
    </row>
  </sheetData>
  <mergeCells count="2">
    <mergeCell ref="B5:B6"/>
    <mergeCell ref="D5:D6"/>
  </mergeCells>
  <pageMargins left="0.7" right="0.7" top="0.75" bottom="0.75" header="0.3" footer="0.3"/>
  <pageSetup scale="8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34"/>
  <sheetViews>
    <sheetView topLeftCell="C1" zoomScale="80" zoomScaleNormal="80" workbookViewId="0">
      <selection activeCell="H6" sqref="H6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9.1796875" style="13"/>
    <col min="5" max="5" width="17.81640625" style="13" customWidth="1"/>
    <col min="6" max="7" width="9.1796875" style="13"/>
    <col min="8" max="8" width="12" style="13" bestFit="1" customWidth="1"/>
    <col min="9" max="16384" width="9.1796875" style="13"/>
  </cols>
  <sheetData>
    <row r="1" spans="1:8" ht="30" customHeight="1" x14ac:dyDescent="0.5">
      <c r="A1" s="15" t="s">
        <v>129</v>
      </c>
      <c r="B1" s="15" t="s">
        <v>134</v>
      </c>
    </row>
    <row r="2" spans="1:8" ht="15" customHeight="1" x14ac:dyDescent="0.5">
      <c r="A2" s="15"/>
    </row>
    <row r="3" spans="1:8" x14ac:dyDescent="0.35">
      <c r="B3" s="16" t="s">
        <v>74</v>
      </c>
      <c r="C3" s="16" t="s">
        <v>151</v>
      </c>
    </row>
    <row r="5" spans="1:8" ht="15" customHeight="1" x14ac:dyDescent="0.35">
      <c r="B5" s="126" t="s">
        <v>4</v>
      </c>
      <c r="C5" s="92" t="s">
        <v>5</v>
      </c>
      <c r="D5" s="126" t="s">
        <v>4</v>
      </c>
      <c r="E5" s="92" t="s">
        <v>5</v>
      </c>
    </row>
    <row r="6" spans="1:8" ht="15" customHeight="1" x14ac:dyDescent="0.35">
      <c r="B6" s="126"/>
      <c r="C6" s="92" t="s">
        <v>6</v>
      </c>
      <c r="D6" s="126"/>
      <c r="E6" s="92" t="s">
        <v>6</v>
      </c>
      <c r="G6" s="13" t="s">
        <v>56</v>
      </c>
      <c r="H6" s="68" t="s">
        <v>188</v>
      </c>
    </row>
    <row r="7" spans="1:8" x14ac:dyDescent="0.35">
      <c r="B7" s="93">
        <v>17</v>
      </c>
      <c r="C7" s="11">
        <f>'[8]Local Annuitants (A)'!H11</f>
        <v>0</v>
      </c>
      <c r="D7" s="93">
        <v>44</v>
      </c>
      <c r="E7" s="11">
        <f>'[8]Local Annuitants (A)'!H38</f>
        <v>0</v>
      </c>
      <c r="G7" s="13" t="s">
        <v>10</v>
      </c>
      <c r="H7" s="63">
        <f>SUM(C7:C19)</f>
        <v>0</v>
      </c>
    </row>
    <row r="8" spans="1:8" x14ac:dyDescent="0.35">
      <c r="B8" s="93">
        <v>18</v>
      </c>
      <c r="C8" s="11">
        <f>'[8]Local Annuitants (A)'!H12</f>
        <v>0</v>
      </c>
      <c r="D8" s="93">
        <v>45</v>
      </c>
      <c r="E8" s="11">
        <f>'[8]Local Annuitants (A)'!H39</f>
        <v>0</v>
      </c>
      <c r="G8" s="13" t="s">
        <v>11</v>
      </c>
      <c r="H8" s="63">
        <f>SUM(C20:C24)</f>
        <v>0</v>
      </c>
    </row>
    <row r="9" spans="1:8" x14ac:dyDescent="0.35">
      <c r="B9" s="93">
        <v>19</v>
      </c>
      <c r="C9" s="11">
        <f>'[8]Local Annuitants (A)'!H13</f>
        <v>0</v>
      </c>
      <c r="D9" s="93">
        <v>46</v>
      </c>
      <c r="E9" s="11">
        <f>'[8]Local Annuitants (A)'!H40</f>
        <v>77</v>
      </c>
      <c r="G9" s="13" t="s">
        <v>12</v>
      </c>
      <c r="H9" s="63">
        <f>SUM(C25:C29)</f>
        <v>0</v>
      </c>
    </row>
    <row r="10" spans="1:8" x14ac:dyDescent="0.35">
      <c r="B10" s="93">
        <v>20</v>
      </c>
      <c r="C10" s="11">
        <f>'[8]Local Annuitants (A)'!H14</f>
        <v>0</v>
      </c>
      <c r="D10" s="93">
        <v>47</v>
      </c>
      <c r="E10" s="11">
        <f>'[8]Local Annuitants (A)'!H41</f>
        <v>180</v>
      </c>
      <c r="G10" s="13" t="s">
        <v>13</v>
      </c>
      <c r="H10" s="63">
        <f>SUM(C30:C33,E7)</f>
        <v>0</v>
      </c>
    </row>
    <row r="11" spans="1:8" x14ac:dyDescent="0.35">
      <c r="B11" s="93">
        <v>21</v>
      </c>
      <c r="C11" s="11">
        <f>'[8]Local Annuitants (A)'!H15</f>
        <v>0</v>
      </c>
      <c r="D11" s="93">
        <v>48</v>
      </c>
      <c r="E11" s="11">
        <f>'[8]Local Annuitants (A)'!H42</f>
        <v>0</v>
      </c>
      <c r="G11" s="13" t="s">
        <v>14</v>
      </c>
      <c r="H11" s="63">
        <f>SUM(E8:E12)</f>
        <v>257</v>
      </c>
    </row>
    <row r="12" spans="1:8" x14ac:dyDescent="0.35">
      <c r="B12" s="93">
        <v>22</v>
      </c>
      <c r="C12" s="11">
        <f>'[8]Local Annuitants (A)'!H16</f>
        <v>0</v>
      </c>
      <c r="D12" s="93">
        <v>49</v>
      </c>
      <c r="E12" s="11">
        <f>'[8]Local Annuitants (A)'!H43</f>
        <v>0</v>
      </c>
      <c r="G12" s="13" t="s">
        <v>15</v>
      </c>
      <c r="H12" s="63">
        <f>SUM(E13:E17)</f>
        <v>35507</v>
      </c>
    </row>
    <row r="13" spans="1:8" x14ac:dyDescent="0.35">
      <c r="B13" s="93">
        <v>23</v>
      </c>
      <c r="C13" s="11">
        <f>'[8]Local Annuitants (A)'!H17</f>
        <v>0</v>
      </c>
      <c r="D13" s="93">
        <v>50</v>
      </c>
      <c r="E13" s="11">
        <f>'[8]Local Annuitants (A)'!H44</f>
        <v>1877</v>
      </c>
      <c r="G13" s="13" t="s">
        <v>16</v>
      </c>
      <c r="H13" s="63">
        <f>SUM(E18:E22)</f>
        <v>142010</v>
      </c>
    </row>
    <row r="14" spans="1:8" x14ac:dyDescent="0.35">
      <c r="B14" s="93">
        <v>24</v>
      </c>
      <c r="C14" s="11">
        <f>'[8]Local Annuitants (A)'!H18</f>
        <v>0</v>
      </c>
      <c r="D14" s="93">
        <v>51</v>
      </c>
      <c r="E14" s="11">
        <f>'[8]Local Annuitants (A)'!H45</f>
        <v>2961</v>
      </c>
      <c r="G14" s="13" t="s">
        <v>17</v>
      </c>
      <c r="H14" s="63">
        <f>SUM(E23:E27)</f>
        <v>219546</v>
      </c>
    </row>
    <row r="15" spans="1:8" x14ac:dyDescent="0.35">
      <c r="B15" s="93">
        <v>25</v>
      </c>
      <c r="C15" s="11">
        <f>'[8]Local Annuitants (A)'!H19</f>
        <v>0</v>
      </c>
      <c r="D15" s="93">
        <v>52</v>
      </c>
      <c r="E15" s="11">
        <f>'[8]Local Annuitants (A)'!H46</f>
        <v>6733</v>
      </c>
      <c r="G15" s="13" t="s">
        <v>18</v>
      </c>
      <c r="H15" s="63">
        <f>SUM(E28:E32)</f>
        <v>0</v>
      </c>
    </row>
    <row r="16" spans="1:8" x14ac:dyDescent="0.35">
      <c r="B16" s="93">
        <v>26</v>
      </c>
      <c r="C16" s="11">
        <f>'[8]Local Annuitants (A)'!H20</f>
        <v>0</v>
      </c>
      <c r="D16" s="93">
        <v>53</v>
      </c>
      <c r="E16" s="11">
        <f>'[8]Local Annuitants (A)'!H47</f>
        <v>9496</v>
      </c>
      <c r="H16" s="84">
        <f>SUM(H7:H15)</f>
        <v>397320</v>
      </c>
    </row>
    <row r="17" spans="2:5" x14ac:dyDescent="0.35">
      <c r="B17" s="93">
        <v>27</v>
      </c>
      <c r="C17" s="11">
        <f>'[8]Local Annuitants (A)'!H21</f>
        <v>0</v>
      </c>
      <c r="D17" s="93">
        <v>54</v>
      </c>
      <c r="E17" s="11">
        <f>'[8]Local Annuitants (A)'!H48</f>
        <v>14440</v>
      </c>
    </row>
    <row r="18" spans="2:5" x14ac:dyDescent="0.35">
      <c r="B18" s="93">
        <v>28</v>
      </c>
      <c r="C18" s="11">
        <f>'[8]Local Annuitants (A)'!H22</f>
        <v>0</v>
      </c>
      <c r="D18" s="93">
        <v>55</v>
      </c>
      <c r="E18" s="11">
        <f>'[8]Local Annuitants (A)'!H49</f>
        <v>23251</v>
      </c>
    </row>
    <row r="19" spans="2:5" x14ac:dyDescent="0.35">
      <c r="B19" s="93">
        <v>29</v>
      </c>
      <c r="C19" s="11">
        <f>'[8]Local Annuitants (A)'!H23</f>
        <v>0</v>
      </c>
      <c r="D19" s="93">
        <v>56</v>
      </c>
      <c r="E19" s="11">
        <f>'[8]Local Annuitants (A)'!H50</f>
        <v>24079</v>
      </c>
    </row>
    <row r="20" spans="2:5" x14ac:dyDescent="0.35">
      <c r="B20" s="93">
        <v>30</v>
      </c>
      <c r="C20" s="11">
        <f>'[8]Local Annuitants (A)'!H24</f>
        <v>0</v>
      </c>
      <c r="D20" s="93">
        <v>57</v>
      </c>
      <c r="E20" s="11">
        <f>'[8]Local Annuitants (A)'!H51</f>
        <v>28927</v>
      </c>
    </row>
    <row r="21" spans="2:5" x14ac:dyDescent="0.35">
      <c r="B21" s="93">
        <v>31</v>
      </c>
      <c r="C21" s="11">
        <f>'[8]Local Annuitants (A)'!H25</f>
        <v>0</v>
      </c>
      <c r="D21" s="93">
        <v>58</v>
      </c>
      <c r="E21" s="11">
        <f>'[8]Local Annuitants (A)'!H52</f>
        <v>30352</v>
      </c>
    </row>
    <row r="22" spans="2:5" x14ac:dyDescent="0.35">
      <c r="B22" s="93">
        <v>32</v>
      </c>
      <c r="C22" s="11">
        <f>'[8]Local Annuitants (A)'!H26</f>
        <v>0</v>
      </c>
      <c r="D22" s="93">
        <v>59</v>
      </c>
      <c r="E22" s="11">
        <f>'[8]Local Annuitants (A)'!H53</f>
        <v>35401</v>
      </c>
    </row>
    <row r="23" spans="2:5" x14ac:dyDescent="0.35">
      <c r="B23" s="93">
        <v>33</v>
      </c>
      <c r="C23" s="11">
        <f>'[8]Local Annuitants (A)'!H27</f>
        <v>0</v>
      </c>
      <c r="D23" s="93">
        <v>60</v>
      </c>
      <c r="E23" s="11">
        <f>'[8]Local Annuitants (A)'!H54</f>
        <v>38493</v>
      </c>
    </row>
    <row r="24" spans="2:5" x14ac:dyDescent="0.35">
      <c r="B24" s="93">
        <v>34</v>
      </c>
      <c r="C24" s="11">
        <f>'[8]Local Annuitants (A)'!H28</f>
        <v>0</v>
      </c>
      <c r="D24" s="93">
        <v>61</v>
      </c>
      <c r="E24" s="11">
        <f>'[8]Local Annuitants (A)'!H55</f>
        <v>44130</v>
      </c>
    </row>
    <row r="25" spans="2:5" x14ac:dyDescent="0.35">
      <c r="B25" s="93">
        <v>35</v>
      </c>
      <c r="C25" s="11">
        <f>'[8]Local Annuitants (A)'!H29</f>
        <v>0</v>
      </c>
      <c r="D25" s="93">
        <v>62</v>
      </c>
      <c r="E25" s="11">
        <f>'[8]Local Annuitants (A)'!H56</f>
        <v>51056</v>
      </c>
    </row>
    <row r="26" spans="2:5" x14ac:dyDescent="0.35">
      <c r="B26" s="93">
        <v>36</v>
      </c>
      <c r="C26" s="11">
        <f>'[8]Local Annuitants (A)'!H30</f>
        <v>0</v>
      </c>
      <c r="D26" s="93">
        <v>63</v>
      </c>
      <c r="E26" s="11">
        <f>'[8]Local Annuitants (A)'!H57</f>
        <v>43323</v>
      </c>
    </row>
    <row r="27" spans="2:5" x14ac:dyDescent="0.35">
      <c r="B27" s="93">
        <v>37</v>
      </c>
      <c r="C27" s="11">
        <f>'[8]Local Annuitants (A)'!H31</f>
        <v>0</v>
      </c>
      <c r="D27" s="93">
        <v>64</v>
      </c>
      <c r="E27" s="11">
        <f>'[8]Local Annuitants (A)'!H58</f>
        <v>42544</v>
      </c>
    </row>
    <row r="28" spans="2:5" x14ac:dyDescent="0.35">
      <c r="B28" s="93">
        <v>38</v>
      </c>
      <c r="C28" s="11">
        <f>'[8]Local Annuitants (A)'!H32</f>
        <v>0</v>
      </c>
      <c r="D28" s="93">
        <v>65</v>
      </c>
      <c r="E28" s="11">
        <f>'[8]Local Annuitants (A)'!H59</f>
        <v>0</v>
      </c>
    </row>
    <row r="29" spans="2:5" x14ac:dyDescent="0.35">
      <c r="B29" s="93">
        <v>39</v>
      </c>
      <c r="C29" s="11">
        <f>'[8]Local Annuitants (A)'!H33</f>
        <v>0</v>
      </c>
      <c r="D29" s="93">
        <v>66</v>
      </c>
      <c r="E29" s="11">
        <f>'[8]Local Annuitants (A)'!H60</f>
        <v>0</v>
      </c>
    </row>
    <row r="30" spans="2:5" x14ac:dyDescent="0.35">
      <c r="B30" s="93">
        <v>40</v>
      </c>
      <c r="C30" s="11">
        <f>'[8]Local Annuitants (A)'!H34</f>
        <v>0</v>
      </c>
      <c r="D30" s="93">
        <v>67</v>
      </c>
      <c r="E30" s="11">
        <f>'[8]Local Annuitants (A)'!H61</f>
        <v>0</v>
      </c>
    </row>
    <row r="31" spans="2:5" x14ac:dyDescent="0.35">
      <c r="B31" s="93">
        <v>41</v>
      </c>
      <c r="C31" s="11">
        <f>'[8]Local Annuitants (A)'!H35</f>
        <v>0</v>
      </c>
      <c r="D31" s="93">
        <v>68</v>
      </c>
      <c r="E31" s="11">
        <f>'[8]Local Annuitants (A)'!H62</f>
        <v>0</v>
      </c>
    </row>
    <row r="32" spans="2:5" x14ac:dyDescent="0.35">
      <c r="B32" s="93">
        <v>42</v>
      </c>
      <c r="C32" s="11">
        <f>'[8]Local Annuitants (A)'!H36</f>
        <v>0</v>
      </c>
      <c r="D32" s="93">
        <v>69</v>
      </c>
      <c r="E32" s="11">
        <f>'[8]Local Annuitants (A)'!H63</f>
        <v>0</v>
      </c>
    </row>
    <row r="33" spans="2:7" x14ac:dyDescent="0.35">
      <c r="B33" s="93">
        <v>43</v>
      </c>
      <c r="C33" s="11">
        <f>'[8]Local Annuitants (A)'!H37</f>
        <v>0</v>
      </c>
      <c r="D33" s="93"/>
      <c r="E33" s="6"/>
    </row>
    <row r="34" spans="2:7" x14ac:dyDescent="0.35">
      <c r="B34" s="92" t="s">
        <v>19</v>
      </c>
      <c r="C34" s="39"/>
      <c r="D34" s="92"/>
      <c r="E34" s="42">
        <f>SUM(E7:E32,C7:C33)</f>
        <v>397320</v>
      </c>
      <c r="F34" s="14"/>
      <c r="G34" s="14"/>
    </row>
  </sheetData>
  <mergeCells count="2">
    <mergeCell ref="B5:B6"/>
    <mergeCell ref="D5:D6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3"/>
  <sheetViews>
    <sheetView zoomScale="80" zoomScaleNormal="80" zoomScaleSheetLayoutView="80" workbookViewId="0">
      <selection sqref="A1:Q36"/>
    </sheetView>
  </sheetViews>
  <sheetFormatPr defaultColWidth="9.1796875" defaultRowHeight="14.5" x14ac:dyDescent="0.35"/>
  <cols>
    <col min="1" max="1" width="4.81640625" style="13" customWidth="1"/>
    <col min="2" max="2" width="5.7265625" style="13" customWidth="1"/>
    <col min="3" max="3" width="9.1796875" style="13"/>
    <col min="4" max="5" width="11.453125" style="13" customWidth="1"/>
    <col min="6" max="6" width="9.1796875" style="13"/>
    <col min="7" max="8" width="15.26953125" style="13" bestFit="1" customWidth="1"/>
    <col min="9" max="9" width="10.7265625" style="13" customWidth="1"/>
    <col min="10" max="10" width="9.1796875" style="13"/>
    <col min="11" max="11" width="11.54296875" style="13" customWidth="1"/>
    <col min="12" max="12" width="3.453125" style="13" customWidth="1"/>
    <col min="13" max="13" width="6.1796875" style="13" customWidth="1"/>
    <col min="14" max="14" width="9.26953125" style="13" customWidth="1"/>
    <col min="15" max="15" width="2.81640625" style="13" customWidth="1"/>
    <col min="16" max="16" width="4.7265625" style="13" customWidth="1"/>
    <col min="17" max="16384" width="9.1796875" style="13"/>
  </cols>
  <sheetData>
    <row r="1" spans="1:17" ht="30" customHeight="1" x14ac:dyDescent="0.5">
      <c r="A1" s="15" t="s">
        <v>0</v>
      </c>
      <c r="B1" s="15" t="s">
        <v>1</v>
      </c>
      <c r="O1" s="66"/>
    </row>
    <row r="3" spans="1:17" x14ac:dyDescent="0.35">
      <c r="B3" s="16" t="s">
        <v>20</v>
      </c>
      <c r="C3" s="16" t="s">
        <v>21</v>
      </c>
    </row>
    <row r="5" spans="1:17" ht="15" customHeight="1" x14ac:dyDescent="0.35">
      <c r="C5" s="126" t="s">
        <v>4</v>
      </c>
      <c r="D5" s="127" t="s">
        <v>5</v>
      </c>
      <c r="E5" s="127"/>
      <c r="F5" s="126" t="s">
        <v>4</v>
      </c>
      <c r="G5" s="127" t="s">
        <v>5</v>
      </c>
      <c r="H5" s="127"/>
    </row>
    <row r="6" spans="1:17" ht="15" customHeight="1" x14ac:dyDescent="0.35">
      <c r="C6" s="126"/>
      <c r="D6" s="127" t="s">
        <v>6</v>
      </c>
      <c r="E6" s="127"/>
      <c r="F6" s="126"/>
      <c r="G6" s="127" t="s">
        <v>6</v>
      </c>
      <c r="H6" s="127"/>
    </row>
    <row r="7" spans="1:17" ht="15" customHeight="1" x14ac:dyDescent="0.35">
      <c r="C7" s="126"/>
      <c r="D7" s="92" t="s">
        <v>7</v>
      </c>
      <c r="E7" s="92" t="s">
        <v>8</v>
      </c>
      <c r="F7" s="126"/>
      <c r="G7" s="92" t="s">
        <v>9</v>
      </c>
      <c r="H7" s="92" t="s">
        <v>8</v>
      </c>
      <c r="J7" s="13" t="s">
        <v>56</v>
      </c>
      <c r="K7" s="68" t="s">
        <v>188</v>
      </c>
      <c r="M7" s="68" t="s">
        <v>56</v>
      </c>
      <c r="N7" s="68" t="s">
        <v>188</v>
      </c>
      <c r="P7" s="68" t="s">
        <v>56</v>
      </c>
      <c r="Q7" s="68" t="s">
        <v>188</v>
      </c>
    </row>
    <row r="8" spans="1:17" x14ac:dyDescent="0.35">
      <c r="C8" s="93">
        <v>17</v>
      </c>
      <c r="D8" s="9">
        <v>805</v>
      </c>
      <c r="E8" s="9">
        <v>932</v>
      </c>
      <c r="F8" s="93">
        <v>44</v>
      </c>
      <c r="G8" s="9">
        <v>31542</v>
      </c>
      <c r="H8" s="9">
        <v>31854</v>
      </c>
      <c r="J8" s="13" t="s">
        <v>10</v>
      </c>
      <c r="K8" s="14">
        <f>SUM(D8:E20)</f>
        <v>110695</v>
      </c>
      <c r="L8" s="101"/>
      <c r="M8" s="13">
        <v>20</v>
      </c>
      <c r="N8" s="14">
        <f>SUM(D8:E11)</f>
        <v>2254</v>
      </c>
      <c r="O8" s="101"/>
      <c r="P8" s="13">
        <v>46</v>
      </c>
      <c r="Q8" s="14">
        <f t="shared" ref="Q8:Q31" si="0">G10+H10</f>
        <v>60939</v>
      </c>
    </row>
    <row r="9" spans="1:17" x14ac:dyDescent="0.35">
      <c r="C9" s="93">
        <v>18</v>
      </c>
      <c r="D9" s="9">
        <v>0</v>
      </c>
      <c r="E9" s="9">
        <v>0</v>
      </c>
      <c r="F9" s="93">
        <v>45</v>
      </c>
      <c r="G9" s="9">
        <v>29525</v>
      </c>
      <c r="H9" s="9">
        <v>31847</v>
      </c>
      <c r="J9" s="13" t="s">
        <v>11</v>
      </c>
      <c r="K9" s="14">
        <f>SUM(D21:E25)</f>
        <v>189155</v>
      </c>
      <c r="L9" s="101"/>
      <c r="M9" s="13">
        <v>21</v>
      </c>
      <c r="N9" s="14">
        <f t="shared" ref="N9:N31" si="1">D12+E12</f>
        <v>761</v>
      </c>
      <c r="O9" s="101"/>
      <c r="P9" s="13">
        <v>47</v>
      </c>
      <c r="Q9" s="14">
        <f t="shared" si="0"/>
        <v>75129.239999999991</v>
      </c>
    </row>
    <row r="10" spans="1:17" x14ac:dyDescent="0.35">
      <c r="C10" s="93">
        <v>19</v>
      </c>
      <c r="D10" s="9">
        <v>34</v>
      </c>
      <c r="E10" s="9">
        <v>62</v>
      </c>
      <c r="F10" s="93">
        <v>46</v>
      </c>
      <c r="G10" s="9">
        <v>30385</v>
      </c>
      <c r="H10" s="9">
        <v>30554</v>
      </c>
      <c r="J10" s="13" t="s">
        <v>12</v>
      </c>
      <c r="K10" s="14">
        <f>SUM(D26:E30)</f>
        <v>266555.576</v>
      </c>
      <c r="L10" s="101"/>
      <c r="M10" s="13">
        <v>22</v>
      </c>
      <c r="N10" s="14">
        <f t="shared" si="1"/>
        <v>1871</v>
      </c>
      <c r="O10" s="101"/>
      <c r="P10" s="13">
        <v>48</v>
      </c>
      <c r="Q10" s="14">
        <f t="shared" si="0"/>
        <v>80468</v>
      </c>
    </row>
    <row r="11" spans="1:17" x14ac:dyDescent="0.35">
      <c r="C11" s="93">
        <v>20</v>
      </c>
      <c r="D11" s="9">
        <v>167</v>
      </c>
      <c r="E11" s="9">
        <v>254</v>
      </c>
      <c r="F11" s="93">
        <v>47</v>
      </c>
      <c r="G11" s="9">
        <v>39283</v>
      </c>
      <c r="H11" s="9">
        <v>35846.239999999998</v>
      </c>
      <c r="J11" s="13" t="s">
        <v>13</v>
      </c>
      <c r="K11" s="14">
        <f>SUM(D31:E34,G8:H8)</f>
        <v>311047</v>
      </c>
      <c r="L11" s="101"/>
      <c r="M11" s="13">
        <v>23</v>
      </c>
      <c r="N11" s="14">
        <f t="shared" si="1"/>
        <v>3724</v>
      </c>
      <c r="O11" s="101"/>
      <c r="P11" s="13">
        <v>49</v>
      </c>
      <c r="Q11" s="14">
        <f t="shared" si="0"/>
        <v>77508</v>
      </c>
    </row>
    <row r="12" spans="1:17" x14ac:dyDescent="0.35">
      <c r="C12" s="93">
        <v>21</v>
      </c>
      <c r="D12" s="9">
        <v>312</v>
      </c>
      <c r="E12" s="9">
        <v>449</v>
      </c>
      <c r="F12" s="93">
        <v>48</v>
      </c>
      <c r="G12" s="9">
        <v>40849</v>
      </c>
      <c r="H12" s="9">
        <v>39619</v>
      </c>
      <c r="J12" s="13" t="s">
        <v>14</v>
      </c>
      <c r="K12" s="14">
        <f>SUM(G9:H13)</f>
        <v>355416.24</v>
      </c>
      <c r="L12" s="101"/>
      <c r="M12" s="13">
        <v>24</v>
      </c>
      <c r="N12" s="14">
        <f t="shared" si="1"/>
        <v>8136</v>
      </c>
      <c r="O12" s="101"/>
      <c r="P12" s="13">
        <v>50</v>
      </c>
      <c r="Q12" s="14">
        <f t="shared" si="0"/>
        <v>72859</v>
      </c>
    </row>
    <row r="13" spans="1:17" x14ac:dyDescent="0.35">
      <c r="C13" s="93">
        <v>22</v>
      </c>
      <c r="D13" s="9">
        <v>884</v>
      </c>
      <c r="E13" s="9">
        <v>987</v>
      </c>
      <c r="F13" s="93">
        <v>49</v>
      </c>
      <c r="G13" s="9">
        <v>39701</v>
      </c>
      <c r="H13" s="9">
        <v>37807</v>
      </c>
      <c r="J13" s="13" t="s">
        <v>15</v>
      </c>
      <c r="K13" s="14">
        <f>SUM(G14:H18)</f>
        <v>360984</v>
      </c>
      <c r="L13" s="101"/>
      <c r="M13" s="13">
        <v>25</v>
      </c>
      <c r="N13" s="14">
        <f t="shared" si="1"/>
        <v>12744</v>
      </c>
      <c r="O13" s="101"/>
      <c r="P13" s="13">
        <v>51</v>
      </c>
      <c r="Q13" s="14">
        <f t="shared" si="0"/>
        <v>69557</v>
      </c>
    </row>
    <row r="14" spans="1:17" x14ac:dyDescent="0.35">
      <c r="C14" s="93">
        <v>23</v>
      </c>
      <c r="D14" s="9">
        <v>1323</v>
      </c>
      <c r="E14" s="9">
        <v>2401</v>
      </c>
      <c r="F14" s="93">
        <v>50</v>
      </c>
      <c r="G14" s="9">
        <v>38758</v>
      </c>
      <c r="H14" s="9">
        <v>34101</v>
      </c>
      <c r="J14" s="13" t="s">
        <v>16</v>
      </c>
      <c r="K14" s="14">
        <f>SUM(G19:H23)</f>
        <v>344830.41000000003</v>
      </c>
      <c r="L14" s="101"/>
      <c r="M14" s="13">
        <v>26</v>
      </c>
      <c r="N14" s="14">
        <f t="shared" si="1"/>
        <v>14098</v>
      </c>
      <c r="O14" s="101"/>
      <c r="P14" s="13">
        <v>52</v>
      </c>
      <c r="Q14" s="14">
        <f t="shared" si="0"/>
        <v>72210</v>
      </c>
    </row>
    <row r="15" spans="1:17" x14ac:dyDescent="0.35">
      <c r="C15" s="93">
        <v>24</v>
      </c>
      <c r="D15" s="9">
        <v>3162</v>
      </c>
      <c r="E15" s="9">
        <v>4974</v>
      </c>
      <c r="F15" s="93">
        <v>51</v>
      </c>
      <c r="G15" s="9">
        <v>36297</v>
      </c>
      <c r="H15" s="9">
        <v>33260</v>
      </c>
      <c r="J15" s="13" t="s">
        <v>17</v>
      </c>
      <c r="K15" s="14">
        <f>SUM(G24:H28)</f>
        <v>231582.23499999999</v>
      </c>
      <c r="L15" s="101"/>
      <c r="M15" s="13">
        <v>27</v>
      </c>
      <c r="N15" s="14">
        <f t="shared" si="1"/>
        <v>18297</v>
      </c>
      <c r="O15" s="101"/>
      <c r="P15" s="13">
        <v>53</v>
      </c>
      <c r="Q15" s="14">
        <f t="shared" si="0"/>
        <v>74322</v>
      </c>
    </row>
    <row r="16" spans="1:17" x14ac:dyDescent="0.35">
      <c r="C16" s="93">
        <v>25</v>
      </c>
      <c r="D16" s="9">
        <v>4263</v>
      </c>
      <c r="E16" s="9">
        <v>8481</v>
      </c>
      <c r="F16" s="93">
        <v>52</v>
      </c>
      <c r="G16" s="9">
        <v>38921</v>
      </c>
      <c r="H16" s="9">
        <v>33289</v>
      </c>
      <c r="J16" s="13" t="s">
        <v>18</v>
      </c>
      <c r="K16" s="14">
        <f>SUM(G29:H33)</f>
        <v>79041</v>
      </c>
      <c r="L16" s="101"/>
      <c r="M16" s="13">
        <v>28</v>
      </c>
      <c r="N16" s="14">
        <f t="shared" si="1"/>
        <v>23875</v>
      </c>
      <c r="O16" s="101"/>
      <c r="P16" s="13">
        <v>54</v>
      </c>
      <c r="Q16" s="14">
        <f t="shared" si="0"/>
        <v>72036</v>
      </c>
    </row>
    <row r="17" spans="3:17" x14ac:dyDescent="0.35">
      <c r="C17" s="93">
        <v>26</v>
      </c>
      <c r="D17" s="9">
        <v>5592</v>
      </c>
      <c r="E17" s="9">
        <v>8506</v>
      </c>
      <c r="F17" s="93">
        <v>53</v>
      </c>
      <c r="G17" s="9">
        <v>39189</v>
      </c>
      <c r="H17" s="9">
        <v>35133</v>
      </c>
      <c r="K17" s="84">
        <f>SUM(K8:K16)</f>
        <v>2249306.4610000001</v>
      </c>
      <c r="L17" s="101"/>
      <c r="M17" s="13">
        <v>29</v>
      </c>
      <c r="N17" s="14">
        <f t="shared" si="1"/>
        <v>24935</v>
      </c>
      <c r="O17" s="101"/>
      <c r="P17" s="13">
        <v>55</v>
      </c>
      <c r="Q17" s="14">
        <f t="shared" si="0"/>
        <v>72551.41</v>
      </c>
    </row>
    <row r="18" spans="3:17" x14ac:dyDescent="0.35">
      <c r="C18" s="93">
        <v>27</v>
      </c>
      <c r="D18" s="9">
        <v>7612</v>
      </c>
      <c r="E18" s="9">
        <v>10685</v>
      </c>
      <c r="F18" s="93">
        <v>54</v>
      </c>
      <c r="G18" s="9">
        <v>37157</v>
      </c>
      <c r="H18" s="9">
        <v>34879</v>
      </c>
      <c r="L18" s="101"/>
      <c r="M18" s="13">
        <v>30</v>
      </c>
      <c r="N18" s="14">
        <f t="shared" si="1"/>
        <v>28827</v>
      </c>
      <c r="O18" s="101"/>
      <c r="P18" s="13">
        <v>56</v>
      </c>
      <c r="Q18" s="14">
        <f t="shared" si="0"/>
        <v>71651</v>
      </c>
    </row>
    <row r="19" spans="3:17" x14ac:dyDescent="0.35">
      <c r="C19" s="93">
        <v>28</v>
      </c>
      <c r="D19" s="9">
        <v>9705</v>
      </c>
      <c r="E19" s="9">
        <v>14170</v>
      </c>
      <c r="F19" s="93">
        <v>55</v>
      </c>
      <c r="G19" s="9">
        <v>35933.410000000003</v>
      </c>
      <c r="H19" s="9">
        <v>36618</v>
      </c>
      <c r="L19" s="101"/>
      <c r="M19" s="13">
        <v>31</v>
      </c>
      <c r="N19" s="14">
        <f t="shared" si="1"/>
        <v>34365</v>
      </c>
      <c r="O19" s="101"/>
      <c r="P19" s="13">
        <v>57</v>
      </c>
      <c r="Q19" s="14">
        <f t="shared" si="0"/>
        <v>67877</v>
      </c>
    </row>
    <row r="20" spans="3:17" x14ac:dyDescent="0.35">
      <c r="C20" s="93">
        <v>29</v>
      </c>
      <c r="D20" s="9">
        <v>9537</v>
      </c>
      <c r="E20" s="9">
        <v>15398</v>
      </c>
      <c r="F20" s="93">
        <v>56</v>
      </c>
      <c r="G20" s="9">
        <v>36150</v>
      </c>
      <c r="H20" s="9">
        <v>35501</v>
      </c>
      <c r="L20" s="101"/>
      <c r="M20" s="13">
        <v>32</v>
      </c>
      <c r="N20" s="14">
        <f t="shared" si="1"/>
        <v>38688</v>
      </c>
      <c r="O20" s="101"/>
      <c r="P20" s="13">
        <v>58</v>
      </c>
      <c r="Q20" s="14">
        <f t="shared" si="0"/>
        <v>67041</v>
      </c>
    </row>
    <row r="21" spans="3:17" x14ac:dyDescent="0.35">
      <c r="C21" s="93">
        <v>30</v>
      </c>
      <c r="D21" s="9">
        <v>10800</v>
      </c>
      <c r="E21" s="9">
        <v>18027</v>
      </c>
      <c r="F21" s="93">
        <v>57</v>
      </c>
      <c r="G21" s="9">
        <v>32758</v>
      </c>
      <c r="H21" s="9">
        <v>35119</v>
      </c>
      <c r="L21" s="101"/>
      <c r="M21" s="13">
        <v>33</v>
      </c>
      <c r="N21" s="14">
        <f t="shared" si="1"/>
        <v>44022</v>
      </c>
      <c r="O21" s="101"/>
      <c r="P21" s="13">
        <v>59</v>
      </c>
      <c r="Q21" s="14">
        <f t="shared" si="0"/>
        <v>65710</v>
      </c>
    </row>
    <row r="22" spans="3:17" x14ac:dyDescent="0.35">
      <c r="C22" s="93">
        <v>31</v>
      </c>
      <c r="D22" s="9">
        <v>14844</v>
      </c>
      <c r="E22" s="9">
        <v>19521</v>
      </c>
      <c r="F22" s="93">
        <v>58</v>
      </c>
      <c r="G22" s="9">
        <v>33386</v>
      </c>
      <c r="H22" s="9">
        <v>33655</v>
      </c>
      <c r="L22" s="101"/>
      <c r="M22" s="13">
        <v>34</v>
      </c>
      <c r="N22" s="14">
        <f t="shared" si="1"/>
        <v>43253</v>
      </c>
      <c r="O22" s="101"/>
      <c r="P22" s="13">
        <v>60</v>
      </c>
      <c r="Q22" s="14">
        <f t="shared" si="0"/>
        <v>58085</v>
      </c>
    </row>
    <row r="23" spans="3:17" x14ac:dyDescent="0.35">
      <c r="C23" s="93">
        <v>32</v>
      </c>
      <c r="D23" s="9">
        <v>17417</v>
      </c>
      <c r="E23" s="9">
        <v>21271</v>
      </c>
      <c r="F23" s="93">
        <v>59</v>
      </c>
      <c r="G23" s="9">
        <v>33568</v>
      </c>
      <c r="H23" s="9">
        <v>32142</v>
      </c>
      <c r="L23" s="101"/>
      <c r="M23" s="13">
        <v>35</v>
      </c>
      <c r="N23" s="14">
        <f t="shared" si="1"/>
        <v>46285</v>
      </c>
      <c r="O23" s="101"/>
      <c r="P23" s="13">
        <v>61</v>
      </c>
      <c r="Q23" s="14">
        <f t="shared" si="0"/>
        <v>52715</v>
      </c>
    </row>
    <row r="24" spans="3:17" x14ac:dyDescent="0.35">
      <c r="C24" s="93">
        <v>33</v>
      </c>
      <c r="D24" s="9">
        <v>19758</v>
      </c>
      <c r="E24" s="9">
        <v>24264</v>
      </c>
      <c r="F24" s="93">
        <v>60</v>
      </c>
      <c r="G24" s="9">
        <v>30982</v>
      </c>
      <c r="H24" s="9">
        <v>27103</v>
      </c>
      <c r="L24" s="101"/>
      <c r="M24" s="13">
        <v>36</v>
      </c>
      <c r="N24" s="14">
        <f t="shared" si="1"/>
        <v>54640</v>
      </c>
      <c r="O24" s="101"/>
      <c r="P24" s="13">
        <v>62</v>
      </c>
      <c r="Q24" s="14">
        <f t="shared" si="0"/>
        <v>44037</v>
      </c>
    </row>
    <row r="25" spans="3:17" x14ac:dyDescent="0.35">
      <c r="C25" s="93">
        <v>34</v>
      </c>
      <c r="D25" s="9">
        <v>18832</v>
      </c>
      <c r="E25" s="9">
        <v>24421</v>
      </c>
      <c r="F25" s="93">
        <v>61</v>
      </c>
      <c r="G25" s="9">
        <v>27487</v>
      </c>
      <c r="H25" s="9">
        <v>25228</v>
      </c>
      <c r="L25" s="101"/>
      <c r="M25" s="13">
        <v>37</v>
      </c>
      <c r="N25" s="14">
        <f t="shared" si="1"/>
        <v>50823</v>
      </c>
      <c r="O25" s="101"/>
      <c r="P25" s="13">
        <v>63</v>
      </c>
      <c r="Q25" s="14">
        <f t="shared" si="0"/>
        <v>41536</v>
      </c>
    </row>
    <row r="26" spans="3:17" x14ac:dyDescent="0.35">
      <c r="C26" s="93">
        <v>35</v>
      </c>
      <c r="D26" s="9">
        <v>21300</v>
      </c>
      <c r="E26" s="9">
        <v>24985</v>
      </c>
      <c r="F26" s="93">
        <v>62</v>
      </c>
      <c r="G26" s="9">
        <v>25482</v>
      </c>
      <c r="H26" s="9">
        <v>18555</v>
      </c>
      <c r="L26" s="101"/>
      <c r="M26" s="13">
        <v>38</v>
      </c>
      <c r="N26" s="14">
        <f t="shared" si="1"/>
        <v>56276</v>
      </c>
      <c r="O26" s="101"/>
      <c r="P26" s="13">
        <v>64</v>
      </c>
      <c r="Q26" s="14">
        <f t="shared" si="0"/>
        <v>35209.235000000001</v>
      </c>
    </row>
    <row r="27" spans="3:17" x14ac:dyDescent="0.35">
      <c r="C27" s="93">
        <v>36</v>
      </c>
      <c r="D27" s="9">
        <v>24028</v>
      </c>
      <c r="E27" s="9">
        <v>30612</v>
      </c>
      <c r="F27" s="93">
        <v>63</v>
      </c>
      <c r="G27" s="9">
        <v>23089</v>
      </c>
      <c r="H27" s="9">
        <v>18447</v>
      </c>
      <c r="L27" s="101"/>
      <c r="M27" s="13">
        <v>39</v>
      </c>
      <c r="N27" s="14">
        <f t="shared" si="1"/>
        <v>58531.576000000001</v>
      </c>
      <c r="O27" s="101"/>
      <c r="P27" s="13">
        <v>65</v>
      </c>
      <c r="Q27" s="14">
        <f t="shared" si="0"/>
        <v>26744</v>
      </c>
    </row>
    <row r="28" spans="3:17" x14ac:dyDescent="0.35">
      <c r="C28" s="93">
        <v>37</v>
      </c>
      <c r="D28" s="9">
        <v>22968</v>
      </c>
      <c r="E28" s="9">
        <v>27855</v>
      </c>
      <c r="F28" s="93">
        <v>64</v>
      </c>
      <c r="G28" s="9">
        <v>21402</v>
      </c>
      <c r="H28" s="9">
        <v>13807.235000000001</v>
      </c>
      <c r="L28" s="101"/>
      <c r="M28" s="13">
        <v>40</v>
      </c>
      <c r="N28" s="14">
        <f t="shared" si="1"/>
        <v>61366</v>
      </c>
      <c r="O28" s="101"/>
      <c r="P28" s="13">
        <v>66</v>
      </c>
      <c r="Q28" s="14">
        <f t="shared" si="0"/>
        <v>17349</v>
      </c>
    </row>
    <row r="29" spans="3:17" x14ac:dyDescent="0.35">
      <c r="C29" s="93">
        <v>38</v>
      </c>
      <c r="D29" s="9">
        <v>25674</v>
      </c>
      <c r="E29" s="9">
        <v>30602</v>
      </c>
      <c r="F29" s="93">
        <v>65</v>
      </c>
      <c r="G29" s="9">
        <v>16686</v>
      </c>
      <c r="H29" s="9">
        <v>10058</v>
      </c>
      <c r="L29" s="101"/>
      <c r="M29" s="13">
        <v>41</v>
      </c>
      <c r="N29" s="14">
        <f t="shared" si="1"/>
        <v>61900</v>
      </c>
      <c r="O29" s="101"/>
      <c r="P29" s="13">
        <v>67</v>
      </c>
      <c r="Q29" s="14">
        <f t="shared" si="0"/>
        <v>16053</v>
      </c>
    </row>
    <row r="30" spans="3:17" x14ac:dyDescent="0.35">
      <c r="C30" s="93">
        <v>39</v>
      </c>
      <c r="D30" s="9">
        <v>27879</v>
      </c>
      <c r="E30" s="9">
        <v>30652.576000000001</v>
      </c>
      <c r="F30" s="93">
        <v>66</v>
      </c>
      <c r="G30" s="9">
        <v>11352</v>
      </c>
      <c r="H30" s="9">
        <v>5997</v>
      </c>
      <c r="L30" s="101"/>
      <c r="M30" s="13">
        <v>42</v>
      </c>
      <c r="N30" s="14">
        <f t="shared" si="1"/>
        <v>60360</v>
      </c>
      <c r="O30" s="101"/>
      <c r="P30" s="13">
        <v>68</v>
      </c>
      <c r="Q30" s="14">
        <f t="shared" si="0"/>
        <v>12386</v>
      </c>
    </row>
    <row r="31" spans="3:17" x14ac:dyDescent="0.35">
      <c r="C31" s="93">
        <v>40</v>
      </c>
      <c r="D31" s="9">
        <v>28754</v>
      </c>
      <c r="E31" s="9">
        <v>32612</v>
      </c>
      <c r="F31" s="93">
        <v>67</v>
      </c>
      <c r="G31" s="9">
        <v>10272</v>
      </c>
      <c r="H31" s="9">
        <v>5781</v>
      </c>
      <c r="L31" s="101"/>
      <c r="M31" s="13">
        <v>43</v>
      </c>
      <c r="N31" s="14">
        <f t="shared" si="1"/>
        <v>64025</v>
      </c>
      <c r="O31" s="101"/>
      <c r="P31" s="13">
        <v>69</v>
      </c>
      <c r="Q31" s="14">
        <f t="shared" si="0"/>
        <v>6509</v>
      </c>
    </row>
    <row r="32" spans="3:17" x14ac:dyDescent="0.35">
      <c r="C32" s="93">
        <v>41</v>
      </c>
      <c r="D32" s="9">
        <v>29055</v>
      </c>
      <c r="E32" s="9">
        <v>32845</v>
      </c>
      <c r="F32" s="93">
        <v>68</v>
      </c>
      <c r="G32" s="9">
        <v>8504</v>
      </c>
      <c r="H32" s="9">
        <v>3882</v>
      </c>
      <c r="L32" s="101"/>
      <c r="M32" s="13">
        <v>44</v>
      </c>
      <c r="N32" s="14">
        <f t="shared" ref="N32:N33" si="2">G8+H8</f>
        <v>63396</v>
      </c>
    </row>
    <row r="33" spans="3:14" x14ac:dyDescent="0.35">
      <c r="C33" s="93">
        <v>42</v>
      </c>
      <c r="D33" s="9">
        <v>28405</v>
      </c>
      <c r="E33" s="9">
        <v>31955</v>
      </c>
      <c r="F33" s="93">
        <v>69</v>
      </c>
      <c r="G33" s="9">
        <v>4436</v>
      </c>
      <c r="H33" s="10">
        <v>2073</v>
      </c>
      <c r="L33" s="101"/>
      <c r="M33" s="13">
        <v>45</v>
      </c>
      <c r="N33" s="14">
        <f t="shared" si="2"/>
        <v>61372</v>
      </c>
    </row>
    <row r="34" spans="3:14" x14ac:dyDescent="0.35">
      <c r="C34" s="93">
        <v>43</v>
      </c>
      <c r="D34" s="9">
        <v>28465</v>
      </c>
      <c r="E34" s="9">
        <v>35560</v>
      </c>
      <c r="F34" s="93"/>
      <c r="G34" s="38" t="s">
        <v>9</v>
      </c>
      <c r="H34" s="38" t="s">
        <v>8</v>
      </c>
    </row>
    <row r="35" spans="3:14" x14ac:dyDescent="0.35">
      <c r="C35" s="92" t="s">
        <v>19</v>
      </c>
      <c r="D35" s="39"/>
      <c r="E35" s="39"/>
      <c r="F35" s="92"/>
      <c r="G35" s="37">
        <f>SUM(D8:D34,G8:G34)</f>
        <v>1114669.4100000001</v>
      </c>
      <c r="H35" s="37">
        <f>SUM(H8:H34,E8:E34)</f>
        <v>1134637.051</v>
      </c>
      <c r="I35" s="83">
        <f>G35+H35</f>
        <v>2249306.4610000001</v>
      </c>
    </row>
    <row r="37" spans="3:14" x14ac:dyDescent="0.35">
      <c r="G37" s="14"/>
    </row>
    <row r="41" spans="3:14" ht="16.5" customHeight="1" x14ac:dyDescent="0.35"/>
    <row r="42" spans="3:14" ht="15.75" customHeight="1" x14ac:dyDescent="0.35"/>
    <row r="43" spans="3:14" ht="15.75" customHeight="1" x14ac:dyDescent="0.35"/>
  </sheetData>
  <mergeCells count="6">
    <mergeCell ref="C5:C7"/>
    <mergeCell ref="D5:E5"/>
    <mergeCell ref="F5:F7"/>
    <mergeCell ref="G5:H5"/>
    <mergeCell ref="D6:E6"/>
    <mergeCell ref="G6:H6"/>
  </mergeCells>
  <pageMargins left="0.7" right="0.7" top="0.75" bottom="0.75" header="0.3" footer="0.3"/>
  <pageSetup scale="8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20"/>
  <sheetViews>
    <sheetView zoomScale="80" zoomScaleNormal="80" workbookViewId="0">
      <selection activeCell="A18" sqref="A18:XFD18"/>
    </sheetView>
  </sheetViews>
  <sheetFormatPr defaultColWidth="9.1796875" defaultRowHeight="14.5" x14ac:dyDescent="0.35"/>
  <cols>
    <col min="1" max="1" width="5" style="13" customWidth="1"/>
    <col min="2" max="2" width="9.1796875" style="13"/>
    <col min="3" max="4" width="11.453125" style="13" customWidth="1"/>
    <col min="5" max="5" width="12.81640625" style="13" customWidth="1"/>
    <col min="6" max="7" width="11.453125" style="13" customWidth="1"/>
    <col min="8" max="8" width="3" style="13" customWidth="1"/>
    <col min="9" max="9" width="9.1796875" style="13"/>
    <col min="10" max="13" width="12.81640625" style="13" customWidth="1"/>
    <col min="14" max="14" width="11.453125" style="13" customWidth="1"/>
    <col min="15" max="16384" width="9.1796875" style="13"/>
  </cols>
  <sheetData>
    <row r="1" spans="1:15" ht="30" customHeight="1" x14ac:dyDescent="0.5">
      <c r="A1" s="15" t="s">
        <v>129</v>
      </c>
      <c r="B1" s="15" t="s">
        <v>134</v>
      </c>
      <c r="C1" s="15"/>
    </row>
    <row r="2" spans="1:15" ht="15" customHeight="1" x14ac:dyDescent="0.5">
      <c r="A2" s="15"/>
    </row>
    <row r="3" spans="1:15" x14ac:dyDescent="0.35">
      <c r="B3" s="16" t="s">
        <v>76</v>
      </c>
      <c r="C3" s="16" t="s">
        <v>152</v>
      </c>
    </row>
    <row r="5" spans="1:15" ht="15" customHeight="1" x14ac:dyDescent="0.35">
      <c r="B5" s="126" t="s">
        <v>4</v>
      </c>
      <c r="C5" s="127" t="s">
        <v>43</v>
      </c>
      <c r="D5" s="127"/>
      <c r="E5" s="127"/>
      <c r="F5" s="127"/>
      <c r="G5" s="127"/>
      <c r="H5" s="101"/>
      <c r="I5" s="126" t="s">
        <v>4</v>
      </c>
      <c r="J5" s="127" t="s">
        <v>78</v>
      </c>
      <c r="K5" s="127"/>
      <c r="L5" s="127"/>
      <c r="M5" s="127"/>
      <c r="N5" s="127"/>
    </row>
    <row r="6" spans="1:15" ht="15" customHeight="1" x14ac:dyDescent="0.35">
      <c r="B6" s="126"/>
      <c r="C6" s="127" t="s">
        <v>6</v>
      </c>
      <c r="D6" s="127"/>
      <c r="E6" s="127"/>
      <c r="F6" s="127"/>
      <c r="G6" s="127"/>
      <c r="H6" s="101"/>
      <c r="I6" s="126"/>
      <c r="J6" s="127"/>
      <c r="K6" s="127"/>
      <c r="L6" s="127"/>
      <c r="M6" s="127"/>
      <c r="N6" s="127"/>
    </row>
    <row r="7" spans="1:15" ht="15" customHeight="1" x14ac:dyDescent="0.35">
      <c r="B7" s="126"/>
      <c r="C7" s="95" t="s">
        <v>153</v>
      </c>
      <c r="D7" s="92" t="s">
        <v>154</v>
      </c>
      <c r="E7" s="92" t="s">
        <v>79</v>
      </c>
      <c r="F7" s="92" t="s">
        <v>80</v>
      </c>
      <c r="G7" s="92" t="s">
        <v>32</v>
      </c>
      <c r="H7" s="101"/>
      <c r="I7" s="126"/>
      <c r="J7" s="95" t="s">
        <v>153</v>
      </c>
      <c r="K7" s="92" t="s">
        <v>154</v>
      </c>
      <c r="L7" s="92" t="s">
        <v>79</v>
      </c>
      <c r="M7" s="92" t="s">
        <v>80</v>
      </c>
      <c r="N7" s="92" t="s">
        <v>32</v>
      </c>
    </row>
    <row r="8" spans="1:15" x14ac:dyDescent="0.35">
      <c r="B8" s="93" t="s">
        <v>10</v>
      </c>
      <c r="C8" s="24">
        <f>SUM('II.A.5'!C9:C21)</f>
        <v>28</v>
      </c>
      <c r="D8" s="24">
        <f>SUM('II.A.5'!H9:H21)</f>
        <v>0</v>
      </c>
      <c r="E8" s="24">
        <f>SUM('II.A.6'!$C7:$C19)</f>
        <v>0</v>
      </c>
      <c r="F8" s="24">
        <f>SUM('II.A.7'!$C7:$C19)</f>
        <v>0</v>
      </c>
      <c r="G8" s="26">
        <f t="shared" ref="G8:G16" si="0">SUM(C8:F8)</f>
        <v>28</v>
      </c>
      <c r="H8" s="101"/>
      <c r="I8" s="93" t="s">
        <v>10</v>
      </c>
      <c r="J8" s="24">
        <f>C8*'II.A.4'!$X10*12</f>
        <v>16.8</v>
      </c>
      <c r="K8" s="24">
        <f>D8*'II.A.4'!$X10*12</f>
        <v>0</v>
      </c>
      <c r="L8" s="24">
        <f>E8*'II.A.4'!$X10*12</f>
        <v>0</v>
      </c>
      <c r="M8" s="24">
        <f>F8*'II.A.4'!$X10*12</f>
        <v>0</v>
      </c>
      <c r="N8" s="26">
        <f t="shared" ref="N8:N16" si="1">SUM(J8:M8)</f>
        <v>16.8</v>
      </c>
      <c r="O8" s="65"/>
    </row>
    <row r="9" spans="1:15" x14ac:dyDescent="0.35">
      <c r="B9" s="93" t="s">
        <v>44</v>
      </c>
      <c r="C9" s="24">
        <f>SUM('II.A.5'!C22:C26)</f>
        <v>0</v>
      </c>
      <c r="D9" s="24">
        <f>SUM('II.A.5'!H22:H26)</f>
        <v>0</v>
      </c>
      <c r="E9" s="24">
        <f>SUM('II.A.6'!$C20:$C24)</f>
        <v>0</v>
      </c>
      <c r="F9" s="24">
        <f>SUM('II.A.7'!$C20:$C24)</f>
        <v>0</v>
      </c>
      <c r="G9" s="26">
        <f t="shared" si="0"/>
        <v>0</v>
      </c>
      <c r="H9" s="101"/>
      <c r="I9" s="93" t="s">
        <v>44</v>
      </c>
      <c r="J9" s="24">
        <f>C9*'II.A.4'!$X11*12</f>
        <v>0</v>
      </c>
      <c r="K9" s="24">
        <f>D9*'II.A.4'!$X11*12</f>
        <v>0</v>
      </c>
      <c r="L9" s="24">
        <f>E9*'II.A.4'!$X11*12</f>
        <v>0</v>
      </c>
      <c r="M9" s="24">
        <f>F9*'II.A.4'!$X11*12</f>
        <v>0</v>
      </c>
      <c r="N9" s="26">
        <f t="shared" si="1"/>
        <v>0</v>
      </c>
    </row>
    <row r="10" spans="1:15" x14ac:dyDescent="0.35">
      <c r="B10" s="93" t="s">
        <v>45</v>
      </c>
      <c r="C10" s="24">
        <f>SUM('II.A.5'!C27:C31)</f>
        <v>17</v>
      </c>
      <c r="D10" s="24">
        <f>SUM('II.A.5'!H27:H31)</f>
        <v>0</v>
      </c>
      <c r="E10" s="24">
        <f>SUM('II.A.6'!$C25:$C29)</f>
        <v>0</v>
      </c>
      <c r="F10" s="24">
        <f>SUM('II.A.7'!$C25:$C29)</f>
        <v>0</v>
      </c>
      <c r="G10" s="26">
        <f t="shared" si="0"/>
        <v>17</v>
      </c>
      <c r="H10" s="101"/>
      <c r="I10" s="93" t="s">
        <v>45</v>
      </c>
      <c r="J10" s="24">
        <f>C10*'II.A.4'!$X12*12</f>
        <v>14.280000000000001</v>
      </c>
      <c r="K10" s="24">
        <f>D10*'II.A.4'!$X12*12</f>
        <v>0</v>
      </c>
      <c r="L10" s="24">
        <f>E10*'II.A.4'!$X12*12</f>
        <v>0</v>
      </c>
      <c r="M10" s="24">
        <f>F10*'II.A.4'!$X12*12</f>
        <v>0</v>
      </c>
      <c r="N10" s="26">
        <f t="shared" si="1"/>
        <v>14.280000000000001</v>
      </c>
    </row>
    <row r="11" spans="1:15" x14ac:dyDescent="0.35">
      <c r="B11" s="93" t="s">
        <v>46</v>
      </c>
      <c r="C11" s="24">
        <f>SUM('II.A.5'!C32:C35,'II.A.5'!E9)</f>
        <v>0</v>
      </c>
      <c r="D11" s="24">
        <f>SUM('II.A.5'!H32:H35,'II.A.5'!J9)</f>
        <v>0</v>
      </c>
      <c r="E11" s="24">
        <f>SUM('II.A.6'!$C30:$C33,'II.A.6'!$E7)</f>
        <v>0</v>
      </c>
      <c r="F11" s="24">
        <f>SUM('II.A.7'!$C30:$C33,'II.A.7'!$E7)</f>
        <v>0</v>
      </c>
      <c r="G11" s="26">
        <f t="shared" si="0"/>
        <v>0</v>
      </c>
      <c r="H11" s="101"/>
      <c r="I11" s="93" t="s">
        <v>46</v>
      </c>
      <c r="J11" s="24">
        <f>C11*'II.A.4'!$X13*12</f>
        <v>0</v>
      </c>
      <c r="K11" s="24">
        <f>D11*'II.A.4'!$X13*12</f>
        <v>0</v>
      </c>
      <c r="L11" s="24">
        <f>E11*'II.A.4'!$X13*12</f>
        <v>0</v>
      </c>
      <c r="M11" s="24">
        <f>F11*'II.A.4'!$X13*12</f>
        <v>0</v>
      </c>
      <c r="N11" s="26">
        <f t="shared" si="1"/>
        <v>0</v>
      </c>
    </row>
    <row r="12" spans="1:15" x14ac:dyDescent="0.35">
      <c r="B12" s="93" t="s">
        <v>47</v>
      </c>
      <c r="C12" s="24">
        <f>SUM('II.A.5'!E10:E14)</f>
        <v>137</v>
      </c>
      <c r="D12" s="24">
        <f>SUM('II.A.5'!J10:J14)</f>
        <v>0</v>
      </c>
      <c r="E12" s="24">
        <f>SUM('II.A.6'!$E8:$E12)</f>
        <v>415</v>
      </c>
      <c r="F12" s="24">
        <f>SUM('II.A.7'!$E8:$E12)</f>
        <v>257</v>
      </c>
      <c r="G12" s="26">
        <f t="shared" si="0"/>
        <v>809</v>
      </c>
      <c r="H12" s="101"/>
      <c r="I12" s="93" t="s">
        <v>47</v>
      </c>
      <c r="J12" s="24">
        <f>C12*'II.A.4'!$X14*12</f>
        <v>197.27999999999997</v>
      </c>
      <c r="K12" s="24">
        <f>D12*'II.A.4'!$X14*12</f>
        <v>0</v>
      </c>
      <c r="L12" s="24">
        <f>E12*'II.A.4'!$X14*12</f>
        <v>597.59999999999991</v>
      </c>
      <c r="M12" s="24">
        <f>F12*'II.A.4'!$X14*12</f>
        <v>370.08</v>
      </c>
      <c r="N12" s="26">
        <f t="shared" si="1"/>
        <v>1164.9599999999998</v>
      </c>
    </row>
    <row r="13" spans="1:15" x14ac:dyDescent="0.35">
      <c r="B13" s="93" t="s">
        <v>48</v>
      </c>
      <c r="C13" s="24">
        <f>SUM('II.A.5'!E15:E19)</f>
        <v>27204</v>
      </c>
      <c r="D13" s="24">
        <f>SUM('II.A.5'!J15:J19)</f>
        <v>1668</v>
      </c>
      <c r="E13" s="24">
        <f>SUM('II.A.6'!$E13:$E17)</f>
        <v>17609</v>
      </c>
      <c r="F13" s="24">
        <f>SUM('II.A.7'!$E13:$E17)</f>
        <v>35507</v>
      </c>
      <c r="G13" s="26">
        <f t="shared" si="0"/>
        <v>81988</v>
      </c>
      <c r="H13" s="101"/>
      <c r="I13" s="93" t="s">
        <v>48</v>
      </c>
      <c r="J13" s="24">
        <f>C13*'II.A.4'!$X15*12</f>
        <v>71818.559999999998</v>
      </c>
      <c r="K13" s="24">
        <f>D13*'II.A.4'!$X15*12</f>
        <v>4403.5199999999995</v>
      </c>
      <c r="L13" s="24">
        <f>E13*'II.A.4'!$X15*12</f>
        <v>46487.76</v>
      </c>
      <c r="M13" s="24">
        <f>F13*'II.A.4'!$X15*12</f>
        <v>93738.48</v>
      </c>
      <c r="N13" s="26">
        <f t="shared" si="1"/>
        <v>216448.32</v>
      </c>
    </row>
    <row r="14" spans="1:15" x14ac:dyDescent="0.35">
      <c r="B14" s="93" t="s">
        <v>49</v>
      </c>
      <c r="C14" s="24">
        <f>SUM('II.A.5'!E20:E24)</f>
        <v>162381</v>
      </c>
      <c r="D14" s="24">
        <f>SUM('II.A.5'!J20:J24)</f>
        <v>21750</v>
      </c>
      <c r="E14" s="24">
        <f>SUM('II.A.6'!$E18:$E22)</f>
        <v>55582</v>
      </c>
      <c r="F14" s="24">
        <f>SUM('II.A.7'!$E18:$E22)</f>
        <v>142010</v>
      </c>
      <c r="G14" s="26">
        <f t="shared" si="0"/>
        <v>381723</v>
      </c>
      <c r="H14" s="101"/>
      <c r="I14" s="93" t="s">
        <v>49</v>
      </c>
      <c r="J14" s="24">
        <f>C14*'II.A.4'!$X16*12</f>
        <v>759943.08000000007</v>
      </c>
      <c r="K14" s="24">
        <f>D14*'II.A.4'!$X16*12</f>
        <v>101790</v>
      </c>
      <c r="L14" s="24">
        <f>E14*'II.A.4'!$X16*12</f>
        <v>260123.76</v>
      </c>
      <c r="M14" s="24">
        <f>F14*'II.A.4'!$X16*12</f>
        <v>664606.80000000005</v>
      </c>
      <c r="N14" s="26">
        <f t="shared" si="1"/>
        <v>1786463.6400000001</v>
      </c>
    </row>
    <row r="15" spans="1:15" x14ac:dyDescent="0.35">
      <c r="B15" s="93" t="s">
        <v>50</v>
      </c>
      <c r="C15" s="24">
        <f>SUM('II.A.5'!E25:E29)</f>
        <v>380062</v>
      </c>
      <c r="D15" s="24">
        <f>SUM('II.A.5'!J25:J29)</f>
        <v>57033</v>
      </c>
      <c r="E15" s="24">
        <f>SUM('II.A.6'!$E23:$E27)</f>
        <v>66775</v>
      </c>
      <c r="F15" s="24">
        <f>SUM('II.A.7'!$E23:$E27)</f>
        <v>219546</v>
      </c>
      <c r="G15" s="26">
        <f t="shared" si="0"/>
        <v>723416</v>
      </c>
      <c r="H15" s="101"/>
      <c r="I15" s="93" t="s">
        <v>50</v>
      </c>
      <c r="J15" s="24">
        <f>C15*'II.A.4'!$X17*12</f>
        <v>2234764.56</v>
      </c>
      <c r="K15" s="24">
        <f>D15*'II.A.4'!$X17*12</f>
        <v>335354.03999999998</v>
      </c>
      <c r="L15" s="24">
        <f>E15*'II.A.4'!$X17*12</f>
        <v>392637</v>
      </c>
      <c r="M15" s="24">
        <f>F15*'II.A.4'!$X17*12</f>
        <v>1290930.48</v>
      </c>
      <c r="N15" s="26">
        <f t="shared" si="1"/>
        <v>4253686.08</v>
      </c>
    </row>
    <row r="16" spans="1:15" x14ac:dyDescent="0.35">
      <c r="B16" s="93" t="s">
        <v>51</v>
      </c>
      <c r="C16" s="24">
        <f>SUM('II.A.5'!E30:E34)</f>
        <v>0</v>
      </c>
      <c r="D16" s="24">
        <f>SUM('II.A.5'!J30:J34)</f>
        <v>0</v>
      </c>
      <c r="E16" s="24">
        <f>SUM('II.A.6'!$E28:$E32)</f>
        <v>0</v>
      </c>
      <c r="F16" s="24">
        <f>SUM('II.A.7'!$E28:$E32)</f>
        <v>0</v>
      </c>
      <c r="G16" s="26">
        <f t="shared" si="0"/>
        <v>0</v>
      </c>
      <c r="H16" s="101"/>
      <c r="I16" s="93" t="s">
        <v>51</v>
      </c>
      <c r="J16" s="24">
        <f>C16*'II.A.4'!$X18*12</f>
        <v>0</v>
      </c>
      <c r="K16" s="24">
        <f>D16*'II.A.4'!$X18*12</f>
        <v>0</v>
      </c>
      <c r="L16" s="24">
        <f>E16*'II.A.4'!$X18*12</f>
        <v>0</v>
      </c>
      <c r="M16" s="24">
        <f>F16*'II.A.4'!$X18*12</f>
        <v>0</v>
      </c>
      <c r="N16" s="26">
        <f t="shared" si="1"/>
        <v>0</v>
      </c>
    </row>
    <row r="17" spans="2:15" x14ac:dyDescent="0.35">
      <c r="B17" s="36" t="s">
        <v>33</v>
      </c>
      <c r="C17" s="37">
        <f>SUM(C8:C16)</f>
        <v>569829</v>
      </c>
      <c r="D17" s="37">
        <f>SUM(D8:D16)</f>
        <v>80451</v>
      </c>
      <c r="E17" s="37">
        <f>SUM(E8:E16)</f>
        <v>140381</v>
      </c>
      <c r="F17" s="37">
        <f>SUM(F8:F16)</f>
        <v>397320</v>
      </c>
      <c r="G17" s="37">
        <f>SUM(G8:G16)</f>
        <v>1187981</v>
      </c>
      <c r="H17" s="101"/>
      <c r="I17" s="36" t="s">
        <v>33</v>
      </c>
      <c r="J17" s="37">
        <f>SUM(J8:J16)</f>
        <v>3066754.56</v>
      </c>
      <c r="K17" s="37">
        <f>SUM(K8:K16)</f>
        <v>441547.56</v>
      </c>
      <c r="L17" s="37">
        <f>SUM(L8:L16)</f>
        <v>699846.12</v>
      </c>
      <c r="M17" s="37">
        <f>SUM(M8:M16)</f>
        <v>2049645.84</v>
      </c>
      <c r="N17" s="37">
        <f>SUM(N8:N16)</f>
        <v>6257794.0800000001</v>
      </c>
      <c r="O17" s="65"/>
    </row>
    <row r="19" spans="2:15" x14ac:dyDescent="0.35">
      <c r="I19" s="18" t="s">
        <v>155</v>
      </c>
      <c r="J19" s="18"/>
    </row>
    <row r="20" spans="2:15" x14ac:dyDescent="0.35">
      <c r="I20" s="19"/>
    </row>
  </sheetData>
  <mergeCells count="6">
    <mergeCell ref="C5:G5"/>
    <mergeCell ref="C6:G6"/>
    <mergeCell ref="B5:B7"/>
    <mergeCell ref="I5:I7"/>
    <mergeCell ref="J5:N5"/>
    <mergeCell ref="J6:N6"/>
  </mergeCells>
  <pageMargins left="0.45" right="0.45" top="0.5" bottom="0.5" header="0.3" footer="0"/>
  <pageSetup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36"/>
  <sheetViews>
    <sheetView zoomScale="80" zoomScaleNormal="80" workbookViewId="0">
      <selection activeCell="O23" sqref="O23"/>
    </sheetView>
  </sheetViews>
  <sheetFormatPr defaultColWidth="9.1796875" defaultRowHeight="14.5" x14ac:dyDescent="0.35"/>
  <cols>
    <col min="1" max="1" width="5.54296875" style="13" customWidth="1"/>
    <col min="2" max="2" width="9.1796875" style="13"/>
    <col min="3" max="3" width="17.81640625" style="13" customWidth="1"/>
    <col min="4" max="4" width="9.1796875" style="13"/>
    <col min="5" max="5" width="17.81640625" style="13" customWidth="1"/>
    <col min="6" max="6" width="4.453125" style="13" customWidth="1"/>
    <col min="7" max="7" width="9.1796875" style="13"/>
    <col min="8" max="8" width="17.81640625" style="13" customWidth="1"/>
    <col min="9" max="9" width="9.1796875" style="13" customWidth="1"/>
    <col min="10" max="10" width="17.81640625" style="13" customWidth="1"/>
    <col min="11" max="16384" width="9.1796875" style="13"/>
  </cols>
  <sheetData>
    <row r="1" spans="1:14" ht="30" customHeight="1" x14ac:dyDescent="0.5">
      <c r="A1" s="15" t="s">
        <v>129</v>
      </c>
      <c r="B1" s="15" t="s">
        <v>130</v>
      </c>
    </row>
    <row r="2" spans="1:14" ht="15" customHeight="1" x14ac:dyDescent="0.5">
      <c r="A2" s="15"/>
    </row>
    <row r="3" spans="1:14" x14ac:dyDescent="0.35">
      <c r="B3" s="16" t="s">
        <v>82</v>
      </c>
      <c r="C3" s="16" t="s">
        <v>156</v>
      </c>
    </row>
    <row r="4" spans="1:14" x14ac:dyDescent="0.35">
      <c r="B4" s="16"/>
      <c r="C4" s="16"/>
    </row>
    <row r="5" spans="1:14" x14ac:dyDescent="0.35">
      <c r="B5" s="16" t="s">
        <v>23</v>
      </c>
      <c r="C5" s="16" t="s">
        <v>148</v>
      </c>
      <c r="G5" s="20" t="s">
        <v>25</v>
      </c>
      <c r="H5" s="16" t="s">
        <v>149</v>
      </c>
    </row>
    <row r="7" spans="1:14" ht="15" customHeight="1" x14ac:dyDescent="0.35">
      <c r="B7" s="126" t="s">
        <v>4</v>
      </c>
      <c r="C7" s="92" t="s">
        <v>5</v>
      </c>
      <c r="D7" s="126" t="s">
        <v>4</v>
      </c>
      <c r="E7" s="92" t="s">
        <v>5</v>
      </c>
      <c r="F7" s="101"/>
      <c r="G7" s="126" t="s">
        <v>4</v>
      </c>
      <c r="H7" s="92" t="s">
        <v>5</v>
      </c>
      <c r="I7" s="126" t="s">
        <v>4</v>
      </c>
      <c r="J7" s="92" t="s">
        <v>5</v>
      </c>
      <c r="L7" s="13" t="s">
        <v>56</v>
      </c>
      <c r="M7" s="68" t="s">
        <v>188</v>
      </c>
      <c r="N7" s="68" t="s">
        <v>188</v>
      </c>
    </row>
    <row r="8" spans="1:14" ht="15" customHeight="1" x14ac:dyDescent="0.35">
      <c r="B8" s="126"/>
      <c r="C8" s="92" t="s">
        <v>6</v>
      </c>
      <c r="D8" s="126"/>
      <c r="E8" s="92" t="s">
        <v>6</v>
      </c>
      <c r="F8" s="101"/>
      <c r="G8" s="126"/>
      <c r="H8" s="92" t="s">
        <v>6</v>
      </c>
      <c r="I8" s="126"/>
      <c r="J8" s="92" t="s">
        <v>6</v>
      </c>
      <c r="M8" s="103">
        <v>0.25</v>
      </c>
      <c r="N8" s="103">
        <v>0.5</v>
      </c>
    </row>
    <row r="9" spans="1:14" x14ac:dyDescent="0.35">
      <c r="B9" s="93">
        <v>17</v>
      </c>
      <c r="C9" s="11">
        <f>'[8]Local Disabled (A)'!B11</f>
        <v>0</v>
      </c>
      <c r="D9" s="93">
        <v>44</v>
      </c>
      <c r="E9" s="11">
        <f>'[8]Local Disabled (A)'!B38</f>
        <v>366</v>
      </c>
      <c r="F9" s="101"/>
      <c r="G9" s="93">
        <v>17</v>
      </c>
      <c r="H9" s="11">
        <f>'[8]Local Disabled (A)'!C11</f>
        <v>0</v>
      </c>
      <c r="I9" s="93">
        <v>44</v>
      </c>
      <c r="J9" s="11">
        <f>'[8]Local Disabled (A)'!C38</f>
        <v>120</v>
      </c>
      <c r="L9" s="13" t="s">
        <v>10</v>
      </c>
      <c r="M9" s="63">
        <f>SUM(C9:C21)</f>
        <v>148</v>
      </c>
      <c r="N9" s="63">
        <f>SUM(H9:H21)</f>
        <v>0</v>
      </c>
    </row>
    <row r="10" spans="1:14" x14ac:dyDescent="0.35">
      <c r="B10" s="93">
        <v>18</v>
      </c>
      <c r="C10" s="11">
        <f>'[8]Local Disabled (A)'!B12</f>
        <v>0</v>
      </c>
      <c r="D10" s="93">
        <v>45</v>
      </c>
      <c r="E10" s="11">
        <f>'[8]Local Disabled (A)'!B39</f>
        <v>169</v>
      </c>
      <c r="F10" s="101"/>
      <c r="G10" s="93">
        <v>18</v>
      </c>
      <c r="H10" s="11">
        <f>'[8]Local Disabled (A)'!C12</f>
        <v>0</v>
      </c>
      <c r="I10" s="93">
        <v>45</v>
      </c>
      <c r="J10" s="11">
        <f>'[8]Local Disabled (A)'!C39</f>
        <v>80</v>
      </c>
      <c r="L10" s="13" t="s">
        <v>11</v>
      </c>
      <c r="M10" s="63">
        <f>SUM(C22:C26)</f>
        <v>35</v>
      </c>
      <c r="N10" s="63">
        <f>SUM(H22:H26)</f>
        <v>0</v>
      </c>
    </row>
    <row r="11" spans="1:14" x14ac:dyDescent="0.35">
      <c r="B11" s="93">
        <v>19</v>
      </c>
      <c r="C11" s="11">
        <f>'[8]Local Disabled (A)'!B13</f>
        <v>0</v>
      </c>
      <c r="D11" s="93">
        <v>46</v>
      </c>
      <c r="E11" s="11">
        <f>'[8]Local Disabled (A)'!B40</f>
        <v>441</v>
      </c>
      <c r="F11" s="101"/>
      <c r="G11" s="93">
        <v>19</v>
      </c>
      <c r="H11" s="11">
        <f>'[8]Local Disabled (A)'!C13</f>
        <v>0</v>
      </c>
      <c r="I11" s="93">
        <v>46</v>
      </c>
      <c r="J11" s="11">
        <f>'[8]Local Disabled (A)'!C40</f>
        <v>76</v>
      </c>
      <c r="L11" s="13" t="s">
        <v>12</v>
      </c>
      <c r="M11" s="63">
        <f>SUM(C27:C31)</f>
        <v>709</v>
      </c>
      <c r="N11" s="63">
        <f>SUM(H27:H31)</f>
        <v>177</v>
      </c>
    </row>
    <row r="12" spans="1:14" x14ac:dyDescent="0.35">
      <c r="B12" s="93">
        <v>20</v>
      </c>
      <c r="C12" s="11">
        <f>'[8]Local Disabled (A)'!B14</f>
        <v>0</v>
      </c>
      <c r="D12" s="93">
        <v>47</v>
      </c>
      <c r="E12" s="11">
        <f>'[8]Local Disabled (A)'!B41</f>
        <v>410</v>
      </c>
      <c r="F12" s="101"/>
      <c r="G12" s="93">
        <v>20</v>
      </c>
      <c r="H12" s="11">
        <f>'[8]Local Disabled (A)'!C14</f>
        <v>0</v>
      </c>
      <c r="I12" s="93">
        <v>47</v>
      </c>
      <c r="J12" s="11">
        <f>'[8]Local Disabled (A)'!C41</f>
        <v>179</v>
      </c>
      <c r="L12" s="13" t="s">
        <v>13</v>
      </c>
      <c r="M12" s="63">
        <f>SUM(C32:C35,E9)</f>
        <v>2051</v>
      </c>
      <c r="N12" s="63">
        <f>SUM(H32:H35,J9)</f>
        <v>120</v>
      </c>
    </row>
    <row r="13" spans="1:14" x14ac:dyDescent="0.35">
      <c r="B13" s="93">
        <v>21</v>
      </c>
      <c r="C13" s="11">
        <f>'[8]Local Disabled (A)'!B15</f>
        <v>0</v>
      </c>
      <c r="D13" s="93">
        <v>48</v>
      </c>
      <c r="E13" s="11">
        <f>'[8]Local Disabled (A)'!B42</f>
        <v>972</v>
      </c>
      <c r="F13" s="101"/>
      <c r="G13" s="93">
        <v>21</v>
      </c>
      <c r="H13" s="11">
        <f>'[8]Local Disabled (A)'!C15</f>
        <v>0</v>
      </c>
      <c r="I13" s="93">
        <v>48</v>
      </c>
      <c r="J13" s="11">
        <f>'[8]Local Disabled (A)'!C42</f>
        <v>200</v>
      </c>
      <c r="L13" s="13" t="s">
        <v>14</v>
      </c>
      <c r="M13" s="63">
        <f>SUM(E10:E14)</f>
        <v>2887</v>
      </c>
      <c r="N13" s="63">
        <f>SUM(J10:J14)</f>
        <v>635</v>
      </c>
    </row>
    <row r="14" spans="1:14" x14ac:dyDescent="0.35">
      <c r="B14" s="93">
        <v>22</v>
      </c>
      <c r="C14" s="11">
        <f>'[8]Local Disabled (A)'!B16</f>
        <v>0</v>
      </c>
      <c r="D14" s="93">
        <v>49</v>
      </c>
      <c r="E14" s="11">
        <f>'[8]Local Disabled (A)'!B43</f>
        <v>895</v>
      </c>
      <c r="F14" s="101"/>
      <c r="G14" s="93">
        <v>22</v>
      </c>
      <c r="H14" s="11">
        <f>'[8]Local Disabled (A)'!C16</f>
        <v>0</v>
      </c>
      <c r="I14" s="93">
        <v>49</v>
      </c>
      <c r="J14" s="11">
        <f>'[8]Local Disabled (A)'!C43</f>
        <v>100</v>
      </c>
      <c r="L14" s="13" t="s">
        <v>15</v>
      </c>
      <c r="M14" s="63">
        <f>SUM(E15:E19)</f>
        <v>7838</v>
      </c>
      <c r="N14" s="63">
        <f>SUM(J15:J19)</f>
        <v>1368</v>
      </c>
    </row>
    <row r="15" spans="1:14" x14ac:dyDescent="0.35">
      <c r="B15" s="93">
        <v>23</v>
      </c>
      <c r="C15" s="11">
        <f>'[8]Local Disabled (A)'!B17</f>
        <v>0</v>
      </c>
      <c r="D15" s="93">
        <v>50</v>
      </c>
      <c r="E15" s="11">
        <f>'[8]Local Disabled (A)'!B44</f>
        <v>1183</v>
      </c>
      <c r="F15" s="101"/>
      <c r="G15" s="93">
        <v>23</v>
      </c>
      <c r="H15" s="11">
        <f>'[8]Local Disabled (A)'!C17</f>
        <v>0</v>
      </c>
      <c r="I15" s="93">
        <v>50</v>
      </c>
      <c r="J15" s="11">
        <f>'[8]Local Disabled (A)'!C44</f>
        <v>344</v>
      </c>
      <c r="L15" s="13" t="s">
        <v>16</v>
      </c>
      <c r="M15" s="63">
        <f>SUM(E20:E24)</f>
        <v>15781</v>
      </c>
      <c r="N15" s="63">
        <f>SUM(J20:J24)</f>
        <v>1928</v>
      </c>
    </row>
    <row r="16" spans="1:14" x14ac:dyDescent="0.35">
      <c r="B16" s="93">
        <v>24</v>
      </c>
      <c r="C16" s="11">
        <f>'[8]Local Disabled (A)'!B18</f>
        <v>0</v>
      </c>
      <c r="D16" s="93">
        <v>51</v>
      </c>
      <c r="E16" s="11">
        <f>'[8]Local Disabled (A)'!B45</f>
        <v>814</v>
      </c>
      <c r="F16" s="101"/>
      <c r="G16" s="93">
        <v>24</v>
      </c>
      <c r="H16" s="11">
        <f>'[8]Local Disabled (A)'!C18</f>
        <v>0</v>
      </c>
      <c r="I16" s="93">
        <v>51</v>
      </c>
      <c r="J16" s="11">
        <f>'[8]Local Disabled (A)'!C45</f>
        <v>200</v>
      </c>
      <c r="L16" s="13" t="s">
        <v>17</v>
      </c>
      <c r="M16" s="63">
        <f>SUM(E25:E29)</f>
        <v>20689</v>
      </c>
      <c r="N16" s="63">
        <f>SUM(J25:J29)</f>
        <v>3089</v>
      </c>
    </row>
    <row r="17" spans="2:14" x14ac:dyDescent="0.35">
      <c r="B17" s="93">
        <v>25</v>
      </c>
      <c r="C17" s="11">
        <f>'[8]Local Disabled (A)'!B19</f>
        <v>0</v>
      </c>
      <c r="D17" s="93">
        <v>52</v>
      </c>
      <c r="E17" s="11">
        <f>'[8]Local Disabled (A)'!B46</f>
        <v>1105</v>
      </c>
      <c r="F17" s="101"/>
      <c r="G17" s="93">
        <v>25</v>
      </c>
      <c r="H17" s="11">
        <f>'[8]Local Disabled (A)'!C19</f>
        <v>0</v>
      </c>
      <c r="I17" s="93">
        <v>52</v>
      </c>
      <c r="J17" s="11">
        <f>'[8]Local Disabled (A)'!C46</f>
        <v>117</v>
      </c>
      <c r="L17" s="13" t="s">
        <v>18</v>
      </c>
      <c r="M17" s="63">
        <f>SUM(E30:E34)</f>
        <v>0</v>
      </c>
      <c r="N17" s="63">
        <f>SUM(J30:J34)</f>
        <v>0</v>
      </c>
    </row>
    <row r="18" spans="2:14" x14ac:dyDescent="0.35">
      <c r="B18" s="93">
        <v>26</v>
      </c>
      <c r="C18" s="11">
        <f>'[8]Local Disabled (A)'!B20</f>
        <v>0</v>
      </c>
      <c r="D18" s="93">
        <v>53</v>
      </c>
      <c r="E18" s="11">
        <f>'[8]Local Disabled (A)'!B47</f>
        <v>2023</v>
      </c>
      <c r="F18" s="101"/>
      <c r="G18" s="93">
        <v>26</v>
      </c>
      <c r="H18" s="11">
        <f>'[8]Local Disabled (A)'!C20</f>
        <v>0</v>
      </c>
      <c r="I18" s="93">
        <v>53</v>
      </c>
      <c r="J18" s="11">
        <f>'[8]Local Disabled (A)'!C47</f>
        <v>538</v>
      </c>
      <c r="M18" s="63">
        <f>SUM(M9:M17)</f>
        <v>50138</v>
      </c>
      <c r="N18" s="63">
        <f>SUM(N9:N17)</f>
        <v>7317</v>
      </c>
    </row>
    <row r="19" spans="2:14" x14ac:dyDescent="0.35">
      <c r="B19" s="93">
        <v>27</v>
      </c>
      <c r="C19" s="11">
        <f>'[8]Local Disabled (A)'!B21</f>
        <v>0</v>
      </c>
      <c r="D19" s="93">
        <v>54</v>
      </c>
      <c r="E19" s="11">
        <f>'[8]Local Disabled (A)'!B48</f>
        <v>2713</v>
      </c>
      <c r="F19" s="101"/>
      <c r="G19" s="93">
        <v>27</v>
      </c>
      <c r="H19" s="11">
        <f>'[8]Local Disabled (A)'!C21</f>
        <v>0</v>
      </c>
      <c r="I19" s="93">
        <v>54</v>
      </c>
      <c r="J19" s="11">
        <f>'[8]Local Disabled (A)'!C48</f>
        <v>169</v>
      </c>
    </row>
    <row r="20" spans="2:14" x14ac:dyDescent="0.35">
      <c r="B20" s="93">
        <v>28</v>
      </c>
      <c r="C20" s="11">
        <f>'[8]Local Disabled (A)'!B22</f>
        <v>31</v>
      </c>
      <c r="D20" s="93">
        <v>55</v>
      </c>
      <c r="E20" s="11">
        <f>'[8]Local Disabled (A)'!B49</f>
        <v>2072</v>
      </c>
      <c r="F20" s="101"/>
      <c r="G20" s="93">
        <v>28</v>
      </c>
      <c r="H20" s="11">
        <f>'[8]Local Disabled (A)'!C22</f>
        <v>0</v>
      </c>
      <c r="I20" s="93">
        <v>55</v>
      </c>
      <c r="J20" s="11">
        <f>'[8]Local Disabled (A)'!C49</f>
        <v>254</v>
      </c>
    </row>
    <row r="21" spans="2:14" x14ac:dyDescent="0.35">
      <c r="B21" s="93">
        <v>29</v>
      </c>
      <c r="C21" s="11">
        <f>'[8]Local Disabled (A)'!B23</f>
        <v>117</v>
      </c>
      <c r="D21" s="93">
        <v>56</v>
      </c>
      <c r="E21" s="11">
        <f>'[8]Local Disabled (A)'!B50</f>
        <v>2816</v>
      </c>
      <c r="F21" s="101"/>
      <c r="G21" s="93">
        <v>29</v>
      </c>
      <c r="H21" s="11">
        <f>'[8]Local Disabled (A)'!C23</f>
        <v>0</v>
      </c>
      <c r="I21" s="93">
        <v>56</v>
      </c>
      <c r="J21" s="11">
        <f>'[8]Local Disabled (A)'!C50</f>
        <v>231</v>
      </c>
    </row>
    <row r="22" spans="2:14" x14ac:dyDescent="0.35">
      <c r="B22" s="93">
        <v>30</v>
      </c>
      <c r="C22" s="11">
        <f>'[8]Local Disabled (A)'!B24</f>
        <v>0</v>
      </c>
      <c r="D22" s="93">
        <v>57</v>
      </c>
      <c r="E22" s="11">
        <f>'[8]Local Disabled (A)'!B51</f>
        <v>3440</v>
      </c>
      <c r="F22" s="101"/>
      <c r="G22" s="93">
        <v>30</v>
      </c>
      <c r="H22" s="11">
        <f>'[8]Local Disabled (A)'!C24</f>
        <v>0</v>
      </c>
      <c r="I22" s="93">
        <v>57</v>
      </c>
      <c r="J22" s="11">
        <f>'[8]Local Disabled (A)'!C51</f>
        <v>286</v>
      </c>
    </row>
    <row r="23" spans="2:14" x14ac:dyDescent="0.35">
      <c r="B23" s="93">
        <v>31</v>
      </c>
      <c r="C23" s="11">
        <f>'[8]Local Disabled (A)'!B25</f>
        <v>0</v>
      </c>
      <c r="D23" s="93">
        <v>58</v>
      </c>
      <c r="E23" s="11">
        <f>'[8]Local Disabled (A)'!B52</f>
        <v>3597</v>
      </c>
      <c r="F23" s="101"/>
      <c r="G23" s="93">
        <v>31</v>
      </c>
      <c r="H23" s="11">
        <f>'[8]Local Disabled (A)'!C25</f>
        <v>0</v>
      </c>
      <c r="I23" s="93">
        <v>58</v>
      </c>
      <c r="J23" s="11">
        <f>'[8]Local Disabled (A)'!C52</f>
        <v>669</v>
      </c>
    </row>
    <row r="24" spans="2:14" x14ac:dyDescent="0.35">
      <c r="B24" s="93">
        <v>32</v>
      </c>
      <c r="C24" s="11">
        <f>'[8]Local Disabled (A)'!B26</f>
        <v>0</v>
      </c>
      <c r="D24" s="93">
        <v>59</v>
      </c>
      <c r="E24" s="11">
        <f>'[8]Local Disabled (A)'!B53</f>
        <v>3856</v>
      </c>
      <c r="F24" s="101"/>
      <c r="G24" s="93">
        <v>32</v>
      </c>
      <c r="H24" s="11">
        <f>'[8]Local Disabled (A)'!C26</f>
        <v>0</v>
      </c>
      <c r="I24" s="93">
        <v>59</v>
      </c>
      <c r="J24" s="11">
        <f>'[8]Local Disabled (A)'!C53</f>
        <v>488</v>
      </c>
    </row>
    <row r="25" spans="2:14" x14ac:dyDescent="0.35">
      <c r="B25" s="93">
        <v>33</v>
      </c>
      <c r="C25" s="11">
        <f>'[8]Local Disabled (A)'!B27</f>
        <v>0</v>
      </c>
      <c r="D25" s="93">
        <v>60</v>
      </c>
      <c r="E25" s="11">
        <f>'[8]Local Disabled (A)'!B54</f>
        <v>3579</v>
      </c>
      <c r="F25" s="101"/>
      <c r="G25" s="93">
        <v>33</v>
      </c>
      <c r="H25" s="11">
        <f>'[8]Local Disabled (A)'!C27</f>
        <v>0</v>
      </c>
      <c r="I25" s="93">
        <v>60</v>
      </c>
      <c r="J25" s="11">
        <f>'[8]Local Disabled (A)'!C54</f>
        <v>515</v>
      </c>
    </row>
    <row r="26" spans="2:14" x14ac:dyDescent="0.35">
      <c r="B26" s="93">
        <v>34</v>
      </c>
      <c r="C26" s="11">
        <f>'[8]Local Disabled (A)'!B28</f>
        <v>35</v>
      </c>
      <c r="D26" s="93">
        <v>61</v>
      </c>
      <c r="E26" s="11">
        <f>'[8]Local Disabled (A)'!B55</f>
        <v>4425</v>
      </c>
      <c r="F26" s="101"/>
      <c r="G26" s="93">
        <v>34</v>
      </c>
      <c r="H26" s="11">
        <f>'[8]Local Disabled (A)'!C28</f>
        <v>0</v>
      </c>
      <c r="I26" s="93">
        <v>61</v>
      </c>
      <c r="J26" s="11">
        <f>'[8]Local Disabled (A)'!C55</f>
        <v>648</v>
      </c>
    </row>
    <row r="27" spans="2:14" x14ac:dyDescent="0.35">
      <c r="B27" s="93">
        <v>35</v>
      </c>
      <c r="C27" s="11">
        <f>'[8]Local Disabled (A)'!B29</f>
        <v>149</v>
      </c>
      <c r="D27" s="93">
        <v>62</v>
      </c>
      <c r="E27" s="11">
        <f>'[8]Local Disabled (A)'!B56</f>
        <v>4128</v>
      </c>
      <c r="F27" s="101"/>
      <c r="G27" s="93">
        <v>35</v>
      </c>
      <c r="H27" s="11">
        <f>'[8]Local Disabled (A)'!C29</f>
        <v>0</v>
      </c>
      <c r="I27" s="93">
        <v>62</v>
      </c>
      <c r="J27" s="11">
        <f>'[8]Local Disabled (A)'!C56</f>
        <v>776</v>
      </c>
    </row>
    <row r="28" spans="2:14" x14ac:dyDescent="0.35">
      <c r="B28" s="93">
        <v>36</v>
      </c>
      <c r="C28" s="11">
        <f>'[8]Local Disabled (A)'!B30</f>
        <v>78</v>
      </c>
      <c r="D28" s="93">
        <v>63</v>
      </c>
      <c r="E28" s="11">
        <f>'[8]Local Disabled (A)'!B57</f>
        <v>4716</v>
      </c>
      <c r="F28" s="101"/>
      <c r="G28" s="93">
        <v>36</v>
      </c>
      <c r="H28" s="11">
        <f>'[8]Local Disabled (A)'!C30</f>
        <v>0</v>
      </c>
      <c r="I28" s="93">
        <v>63</v>
      </c>
      <c r="J28" s="11">
        <f>'[8]Local Disabled (A)'!C57</f>
        <v>533</v>
      </c>
    </row>
    <row r="29" spans="2:14" x14ac:dyDescent="0.35">
      <c r="B29" s="93">
        <v>37</v>
      </c>
      <c r="C29" s="11">
        <f>'[8]Local Disabled (A)'!B31</f>
        <v>79</v>
      </c>
      <c r="D29" s="93">
        <v>64</v>
      </c>
      <c r="E29" s="11">
        <f>'[8]Local Disabled (A)'!B58</f>
        <v>3841</v>
      </c>
      <c r="F29" s="101"/>
      <c r="G29" s="93">
        <v>37</v>
      </c>
      <c r="H29" s="11">
        <f>'[8]Local Disabled (A)'!C31</f>
        <v>55</v>
      </c>
      <c r="I29" s="93">
        <v>64</v>
      </c>
      <c r="J29" s="11">
        <f>'[8]Local Disabled (A)'!C58</f>
        <v>617</v>
      </c>
    </row>
    <row r="30" spans="2:14" x14ac:dyDescent="0.35">
      <c r="B30" s="93">
        <v>38</v>
      </c>
      <c r="C30" s="11">
        <f>'[8]Local Disabled (A)'!B32</f>
        <v>111</v>
      </c>
      <c r="D30" s="93">
        <v>65</v>
      </c>
      <c r="E30" s="11">
        <f>'[8]Local Disabled (A)'!B59</f>
        <v>0</v>
      </c>
      <c r="F30" s="101"/>
      <c r="G30" s="93">
        <v>38</v>
      </c>
      <c r="H30" s="11">
        <f>'[8]Local Disabled (A)'!C32</f>
        <v>87</v>
      </c>
      <c r="I30" s="93">
        <v>65</v>
      </c>
      <c r="J30" s="11">
        <f>'[8]Local Disabled (A)'!C59</f>
        <v>0</v>
      </c>
    </row>
    <row r="31" spans="2:14" x14ac:dyDescent="0.35">
      <c r="B31" s="93">
        <v>39</v>
      </c>
      <c r="C31" s="11">
        <f>'[8]Local Disabled (A)'!B33</f>
        <v>292</v>
      </c>
      <c r="D31" s="93">
        <v>66</v>
      </c>
      <c r="E31" s="11">
        <f>'[8]Local Disabled (A)'!B60</f>
        <v>0</v>
      </c>
      <c r="F31" s="101"/>
      <c r="G31" s="93">
        <v>39</v>
      </c>
      <c r="H31" s="11">
        <f>'[8]Local Disabled (A)'!C33</f>
        <v>35</v>
      </c>
      <c r="I31" s="93">
        <v>66</v>
      </c>
      <c r="J31" s="11">
        <f>'[8]Local Disabled (A)'!C60</f>
        <v>0</v>
      </c>
    </row>
    <row r="32" spans="2:14" x14ac:dyDescent="0.35">
      <c r="B32" s="93">
        <v>40</v>
      </c>
      <c r="C32" s="11">
        <f>'[8]Local Disabled (A)'!B34</f>
        <v>298</v>
      </c>
      <c r="D32" s="93">
        <v>67</v>
      </c>
      <c r="E32" s="11">
        <f>'[8]Local Disabled (A)'!B61</f>
        <v>0</v>
      </c>
      <c r="F32" s="101"/>
      <c r="G32" s="93">
        <v>40</v>
      </c>
      <c r="H32" s="11">
        <f>'[8]Local Disabled (A)'!C34</f>
        <v>0</v>
      </c>
      <c r="I32" s="93">
        <v>67</v>
      </c>
      <c r="J32" s="11">
        <f>'[8]Local Disabled (A)'!C61</f>
        <v>0</v>
      </c>
    </row>
    <row r="33" spans="2:11" x14ac:dyDescent="0.35">
      <c r="B33" s="93">
        <v>41</v>
      </c>
      <c r="C33" s="11">
        <f>'[8]Local Disabled (A)'!B35</f>
        <v>432</v>
      </c>
      <c r="D33" s="93">
        <v>68</v>
      </c>
      <c r="E33" s="11">
        <f>'[8]Local Disabled (A)'!B62</f>
        <v>0</v>
      </c>
      <c r="F33" s="101"/>
      <c r="G33" s="93">
        <v>41</v>
      </c>
      <c r="H33" s="11">
        <f>'[8]Local Disabled (A)'!C35</f>
        <v>0</v>
      </c>
      <c r="I33" s="93">
        <v>68</v>
      </c>
      <c r="J33" s="11">
        <f>'[8]Local Disabled (A)'!C62</f>
        <v>0</v>
      </c>
    </row>
    <row r="34" spans="2:11" x14ac:dyDescent="0.35">
      <c r="B34" s="93">
        <v>42</v>
      </c>
      <c r="C34" s="11">
        <f>'[8]Local Disabled (A)'!B36</f>
        <v>353</v>
      </c>
      <c r="D34" s="93">
        <v>69</v>
      </c>
      <c r="E34" s="11">
        <f>'[8]Local Disabled (A)'!B63</f>
        <v>0</v>
      </c>
      <c r="F34" s="101"/>
      <c r="G34" s="93">
        <v>42</v>
      </c>
      <c r="H34" s="11">
        <f>'[8]Local Disabled (A)'!C36</f>
        <v>0</v>
      </c>
      <c r="I34" s="93">
        <v>69</v>
      </c>
      <c r="J34" s="11">
        <f>'[8]Local Disabled (A)'!C63</f>
        <v>0</v>
      </c>
    </row>
    <row r="35" spans="2:11" x14ac:dyDescent="0.35">
      <c r="B35" s="93">
        <v>43</v>
      </c>
      <c r="C35" s="11">
        <f>'[8]Local Disabled (A)'!B37</f>
        <v>602</v>
      </c>
      <c r="D35" s="93"/>
      <c r="E35" s="6"/>
      <c r="F35" s="101"/>
      <c r="G35" s="93">
        <v>43</v>
      </c>
      <c r="H35" s="11">
        <f>'[8]Local Disabled (A)'!C37</f>
        <v>0</v>
      </c>
      <c r="I35" s="93"/>
      <c r="J35" s="6"/>
    </row>
    <row r="36" spans="2:11" x14ac:dyDescent="0.35">
      <c r="B36" s="93" t="s">
        <v>19</v>
      </c>
      <c r="C36" s="38"/>
      <c r="D36" s="93"/>
      <c r="E36" s="37">
        <f>SUM(E9:E34,C9:C35)</f>
        <v>50138</v>
      </c>
      <c r="F36" s="100"/>
      <c r="G36" s="93" t="s">
        <v>19</v>
      </c>
      <c r="H36" s="38"/>
      <c r="I36" s="93"/>
      <c r="J36" s="37">
        <f>SUM(J9:J34,H9:H35)</f>
        <v>7317</v>
      </c>
      <c r="K36" s="64">
        <f>E36+J36</f>
        <v>57455</v>
      </c>
    </row>
  </sheetData>
  <mergeCells count="4">
    <mergeCell ref="B7:B8"/>
    <mergeCell ref="D7:D8"/>
    <mergeCell ref="G7:G8"/>
    <mergeCell ref="I7:I8"/>
  </mergeCells>
  <pageMargins left="0.45" right="0.45" top="0.5" bottom="0.5" header="0.3" footer="0"/>
  <pageSetup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34"/>
  <sheetViews>
    <sheetView zoomScale="80" zoomScaleNormal="80" workbookViewId="0">
      <selection activeCell="H6" sqref="H6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9.1796875" style="13"/>
    <col min="5" max="5" width="17.81640625" style="13" customWidth="1"/>
    <col min="6" max="9" width="9.1796875" style="13"/>
    <col min="10" max="10" width="17.81640625" style="13" customWidth="1"/>
    <col min="11" max="11" width="9.1796875" style="13"/>
    <col min="12" max="12" width="17.81640625" style="13" customWidth="1"/>
    <col min="13" max="16384" width="9.1796875" style="13"/>
  </cols>
  <sheetData>
    <row r="1" spans="1:8" ht="30" customHeight="1" x14ac:dyDescent="0.5">
      <c r="A1" s="15" t="s">
        <v>129</v>
      </c>
      <c r="B1" s="15" t="s">
        <v>134</v>
      </c>
    </row>
    <row r="2" spans="1:8" ht="15" customHeight="1" x14ac:dyDescent="0.5">
      <c r="A2" s="15"/>
    </row>
    <row r="3" spans="1:8" x14ac:dyDescent="0.35">
      <c r="B3" s="16" t="s">
        <v>84</v>
      </c>
      <c r="C3" s="16" t="s">
        <v>157</v>
      </c>
    </row>
    <row r="5" spans="1:8" ht="15" customHeight="1" x14ac:dyDescent="0.35">
      <c r="B5" s="126" t="s">
        <v>4</v>
      </c>
      <c r="C5" s="92" t="s">
        <v>5</v>
      </c>
      <c r="D5" s="126" t="s">
        <v>4</v>
      </c>
      <c r="E5" s="92" t="s">
        <v>5</v>
      </c>
    </row>
    <row r="6" spans="1:8" ht="15" customHeight="1" x14ac:dyDescent="0.35">
      <c r="B6" s="126"/>
      <c r="C6" s="92" t="s">
        <v>6</v>
      </c>
      <c r="D6" s="126"/>
      <c r="E6" s="92" t="s">
        <v>6</v>
      </c>
      <c r="G6" s="13" t="s">
        <v>56</v>
      </c>
      <c r="H6" s="68" t="s">
        <v>188</v>
      </c>
    </row>
    <row r="7" spans="1:8" x14ac:dyDescent="0.35">
      <c r="B7" s="93">
        <v>17</v>
      </c>
      <c r="C7" s="11">
        <f>'[8]Local Disabled (A)'!G11</f>
        <v>0</v>
      </c>
      <c r="D7" s="93">
        <v>44</v>
      </c>
      <c r="E7" s="11">
        <f>'[8]Local Disabled (A)'!G38</f>
        <v>272</v>
      </c>
      <c r="G7" s="13" t="s">
        <v>10</v>
      </c>
      <c r="H7" s="63">
        <f>SUM(C7:C19)</f>
        <v>0</v>
      </c>
    </row>
    <row r="8" spans="1:8" x14ac:dyDescent="0.35">
      <c r="B8" s="93">
        <v>18</v>
      </c>
      <c r="C8" s="11">
        <f>'[8]Local Disabled (A)'!G12</f>
        <v>0</v>
      </c>
      <c r="D8" s="93">
        <v>45</v>
      </c>
      <c r="E8" s="11">
        <f>'[8]Local Disabled (A)'!G39</f>
        <v>132</v>
      </c>
      <c r="G8" s="13" t="s">
        <v>11</v>
      </c>
      <c r="H8" s="63">
        <f>SUM(C20:C24)</f>
        <v>0</v>
      </c>
    </row>
    <row r="9" spans="1:8" x14ac:dyDescent="0.35">
      <c r="B9" s="93">
        <v>19</v>
      </c>
      <c r="C9" s="11">
        <f>'[8]Local Disabled (A)'!G13</f>
        <v>0</v>
      </c>
      <c r="D9" s="93">
        <v>46</v>
      </c>
      <c r="E9" s="11">
        <f>'[8]Local Disabled (A)'!G40</f>
        <v>303</v>
      </c>
      <c r="G9" s="13" t="s">
        <v>12</v>
      </c>
      <c r="H9" s="63">
        <f>SUM(C25:C29)</f>
        <v>614</v>
      </c>
    </row>
    <row r="10" spans="1:8" x14ac:dyDescent="0.35">
      <c r="B10" s="93">
        <v>20</v>
      </c>
      <c r="C10" s="11">
        <f>'[8]Local Disabled (A)'!G14</f>
        <v>0</v>
      </c>
      <c r="D10" s="93">
        <v>47</v>
      </c>
      <c r="E10" s="11">
        <f>'[8]Local Disabled (A)'!G41</f>
        <v>404</v>
      </c>
      <c r="G10" s="13" t="s">
        <v>13</v>
      </c>
      <c r="H10" s="63">
        <f>SUM(C30:C33,E7)</f>
        <v>1066</v>
      </c>
    </row>
    <row r="11" spans="1:8" x14ac:dyDescent="0.35">
      <c r="B11" s="93">
        <v>21</v>
      </c>
      <c r="C11" s="11">
        <f>'[8]Local Disabled (A)'!G15</f>
        <v>0</v>
      </c>
      <c r="D11" s="93">
        <v>48</v>
      </c>
      <c r="E11" s="11">
        <f>'[8]Local Disabled (A)'!G42</f>
        <v>473</v>
      </c>
      <c r="G11" s="13" t="s">
        <v>14</v>
      </c>
      <c r="H11" s="63">
        <f>SUM(E8:E12)</f>
        <v>1668</v>
      </c>
    </row>
    <row r="12" spans="1:8" x14ac:dyDescent="0.35">
      <c r="B12" s="93">
        <v>22</v>
      </c>
      <c r="C12" s="11">
        <f>'[8]Local Disabled (A)'!G16</f>
        <v>0</v>
      </c>
      <c r="D12" s="93">
        <v>49</v>
      </c>
      <c r="E12" s="11">
        <f>'[8]Local Disabled (A)'!G43</f>
        <v>356</v>
      </c>
      <c r="G12" s="13" t="s">
        <v>15</v>
      </c>
      <c r="H12" s="63">
        <f>SUM(E13:E17)</f>
        <v>4122</v>
      </c>
    </row>
    <row r="13" spans="1:8" x14ac:dyDescent="0.35">
      <c r="B13" s="93">
        <v>23</v>
      </c>
      <c r="C13" s="11">
        <f>'[8]Local Disabled (A)'!G17</f>
        <v>0</v>
      </c>
      <c r="D13" s="93">
        <v>50</v>
      </c>
      <c r="E13" s="11">
        <f>'[8]Local Disabled (A)'!G44</f>
        <v>732</v>
      </c>
      <c r="G13" s="13" t="s">
        <v>16</v>
      </c>
      <c r="H13" s="63">
        <f>SUM(E18:E22)</f>
        <v>6937</v>
      </c>
    </row>
    <row r="14" spans="1:8" x14ac:dyDescent="0.35">
      <c r="B14" s="93">
        <v>24</v>
      </c>
      <c r="C14" s="11">
        <f>'[8]Local Disabled (A)'!G18</f>
        <v>0</v>
      </c>
      <c r="D14" s="93">
        <v>51</v>
      </c>
      <c r="E14" s="11">
        <f>'[8]Local Disabled (A)'!G45</f>
        <v>543</v>
      </c>
      <c r="G14" s="13" t="s">
        <v>17</v>
      </c>
      <c r="H14" s="63">
        <f>SUM(E23:E27)</f>
        <v>9315</v>
      </c>
    </row>
    <row r="15" spans="1:8" x14ac:dyDescent="0.35">
      <c r="B15" s="93">
        <v>25</v>
      </c>
      <c r="C15" s="11">
        <f>'[8]Local Disabled (A)'!G19</f>
        <v>0</v>
      </c>
      <c r="D15" s="93">
        <v>52</v>
      </c>
      <c r="E15" s="11">
        <f>'[8]Local Disabled (A)'!G46</f>
        <v>689</v>
      </c>
      <c r="G15" s="13" t="s">
        <v>18</v>
      </c>
      <c r="H15" s="63">
        <f>SUM(E28:E32)</f>
        <v>0</v>
      </c>
    </row>
    <row r="16" spans="1:8" x14ac:dyDescent="0.35">
      <c r="B16" s="93">
        <v>26</v>
      </c>
      <c r="C16" s="11">
        <f>'[8]Local Disabled (A)'!G20</f>
        <v>0</v>
      </c>
      <c r="D16" s="93">
        <v>53</v>
      </c>
      <c r="E16" s="11">
        <f>'[8]Local Disabled (A)'!G47</f>
        <v>761</v>
      </c>
      <c r="H16" s="63">
        <f>SUM(H7:H15)</f>
        <v>23722</v>
      </c>
    </row>
    <row r="17" spans="2:5" x14ac:dyDescent="0.35">
      <c r="B17" s="93">
        <v>27</v>
      </c>
      <c r="C17" s="11">
        <f>'[8]Local Disabled (A)'!G21</f>
        <v>0</v>
      </c>
      <c r="D17" s="93">
        <v>54</v>
      </c>
      <c r="E17" s="11">
        <f>'[8]Local Disabled (A)'!G48</f>
        <v>1397</v>
      </c>
    </row>
    <row r="18" spans="2:5" x14ac:dyDescent="0.35">
      <c r="B18" s="93">
        <v>28</v>
      </c>
      <c r="C18" s="11">
        <f>'[8]Local Disabled (A)'!G22</f>
        <v>0</v>
      </c>
      <c r="D18" s="93">
        <v>55</v>
      </c>
      <c r="E18" s="11">
        <f>'[8]Local Disabled (A)'!G49</f>
        <v>826</v>
      </c>
    </row>
    <row r="19" spans="2:5" x14ac:dyDescent="0.35">
      <c r="B19" s="93">
        <v>29</v>
      </c>
      <c r="C19" s="11">
        <f>'[8]Local Disabled (A)'!G23</f>
        <v>0</v>
      </c>
      <c r="D19" s="93">
        <v>56</v>
      </c>
      <c r="E19" s="11">
        <f>'[8]Local Disabled (A)'!G50</f>
        <v>1043</v>
      </c>
    </row>
    <row r="20" spans="2:5" x14ac:dyDescent="0.35">
      <c r="B20" s="93">
        <v>30</v>
      </c>
      <c r="C20" s="11">
        <f>'[8]Local Disabled (A)'!G24</f>
        <v>0</v>
      </c>
      <c r="D20" s="93">
        <v>57</v>
      </c>
      <c r="E20" s="11">
        <f>'[8]Local Disabled (A)'!G51</f>
        <v>1557</v>
      </c>
    </row>
    <row r="21" spans="2:5" x14ac:dyDescent="0.35">
      <c r="B21" s="93">
        <v>31</v>
      </c>
      <c r="C21" s="11">
        <f>'[8]Local Disabled (A)'!G25</f>
        <v>0</v>
      </c>
      <c r="D21" s="93">
        <v>58</v>
      </c>
      <c r="E21" s="11">
        <f>'[8]Local Disabled (A)'!G52</f>
        <v>2219</v>
      </c>
    </row>
    <row r="22" spans="2:5" x14ac:dyDescent="0.35">
      <c r="B22" s="93">
        <v>32</v>
      </c>
      <c r="C22" s="11">
        <f>'[8]Local Disabled (A)'!G26</f>
        <v>0</v>
      </c>
      <c r="D22" s="93">
        <v>59</v>
      </c>
      <c r="E22" s="11">
        <f>'[8]Local Disabled (A)'!G53</f>
        <v>1292</v>
      </c>
    </row>
    <row r="23" spans="2:5" x14ac:dyDescent="0.35">
      <c r="B23" s="93">
        <v>33</v>
      </c>
      <c r="C23" s="11">
        <f>'[8]Local Disabled (A)'!G27</f>
        <v>0</v>
      </c>
      <c r="D23" s="93">
        <v>60</v>
      </c>
      <c r="E23" s="11">
        <f>'[8]Local Disabled (A)'!G54</f>
        <v>1784</v>
      </c>
    </row>
    <row r="24" spans="2:5" x14ac:dyDescent="0.35">
      <c r="B24" s="93">
        <v>34</v>
      </c>
      <c r="C24" s="11">
        <f>'[8]Local Disabled (A)'!G28</f>
        <v>0</v>
      </c>
      <c r="D24" s="93">
        <v>61</v>
      </c>
      <c r="E24" s="11">
        <f>'[8]Local Disabled (A)'!G55</f>
        <v>2338</v>
      </c>
    </row>
    <row r="25" spans="2:5" x14ac:dyDescent="0.35">
      <c r="B25" s="93">
        <v>35</v>
      </c>
      <c r="C25" s="11">
        <f>'[8]Local Disabled (A)'!G29</f>
        <v>102</v>
      </c>
      <c r="D25" s="93">
        <v>62</v>
      </c>
      <c r="E25" s="11">
        <f>'[8]Local Disabled (A)'!G56</f>
        <v>1996</v>
      </c>
    </row>
    <row r="26" spans="2:5" x14ac:dyDescent="0.35">
      <c r="B26" s="93">
        <v>36</v>
      </c>
      <c r="C26" s="11">
        <f>'[8]Local Disabled (A)'!G30</f>
        <v>35</v>
      </c>
      <c r="D26" s="93">
        <v>63</v>
      </c>
      <c r="E26" s="11">
        <f>'[8]Local Disabled (A)'!G57</f>
        <v>1602</v>
      </c>
    </row>
    <row r="27" spans="2:5" x14ac:dyDescent="0.35">
      <c r="B27" s="93">
        <v>37</v>
      </c>
      <c r="C27" s="11">
        <f>'[8]Local Disabled (A)'!G31</f>
        <v>98</v>
      </c>
      <c r="D27" s="93">
        <v>64</v>
      </c>
      <c r="E27" s="11">
        <f>'[8]Local Disabled (A)'!G58</f>
        <v>1595</v>
      </c>
    </row>
    <row r="28" spans="2:5" x14ac:dyDescent="0.35">
      <c r="B28" s="93">
        <v>38</v>
      </c>
      <c r="C28" s="11">
        <f>'[8]Local Disabled (A)'!G32</f>
        <v>198</v>
      </c>
      <c r="D28" s="93">
        <v>65</v>
      </c>
      <c r="E28" s="11">
        <f>'[8]Local Disabled (A)'!G59</f>
        <v>0</v>
      </c>
    </row>
    <row r="29" spans="2:5" x14ac:dyDescent="0.35">
      <c r="B29" s="93">
        <v>39</v>
      </c>
      <c r="C29" s="11">
        <f>'[8]Local Disabled (A)'!G33</f>
        <v>181</v>
      </c>
      <c r="D29" s="93">
        <v>66</v>
      </c>
      <c r="E29" s="11">
        <f>'[8]Local Disabled (A)'!G60</f>
        <v>0</v>
      </c>
    </row>
    <row r="30" spans="2:5" x14ac:dyDescent="0.35">
      <c r="B30" s="93">
        <v>40</v>
      </c>
      <c r="C30" s="11">
        <f>'[8]Local Disabled (A)'!G34</f>
        <v>112</v>
      </c>
      <c r="D30" s="93">
        <v>67</v>
      </c>
      <c r="E30" s="11">
        <f>'[8]Local Disabled (A)'!G61</f>
        <v>0</v>
      </c>
    </row>
    <row r="31" spans="2:5" x14ac:dyDescent="0.35">
      <c r="B31" s="93">
        <v>41</v>
      </c>
      <c r="C31" s="11">
        <f>'[8]Local Disabled (A)'!G35</f>
        <v>75</v>
      </c>
      <c r="D31" s="93">
        <v>68</v>
      </c>
      <c r="E31" s="11">
        <f>'[8]Local Disabled (A)'!G62</f>
        <v>0</v>
      </c>
    </row>
    <row r="32" spans="2:5" x14ac:dyDescent="0.35">
      <c r="B32" s="93">
        <v>42</v>
      </c>
      <c r="C32" s="11">
        <f>'[8]Local Disabled (A)'!G36</f>
        <v>269</v>
      </c>
      <c r="D32" s="93">
        <v>69</v>
      </c>
      <c r="E32" s="11">
        <f>'[8]Local Disabled (A)'!G63</f>
        <v>0</v>
      </c>
    </row>
    <row r="33" spans="2:7" x14ac:dyDescent="0.35">
      <c r="B33" s="93">
        <v>43</v>
      </c>
      <c r="C33" s="11">
        <f>'[8]Local Disabled (A)'!G37</f>
        <v>338</v>
      </c>
      <c r="D33" s="93"/>
      <c r="E33" s="6"/>
    </row>
    <row r="34" spans="2:7" x14ac:dyDescent="0.35">
      <c r="B34" s="92" t="s">
        <v>19</v>
      </c>
      <c r="C34" s="39"/>
      <c r="D34" s="92"/>
      <c r="E34" s="42">
        <f>SUM(E7:E32,C7:C33)</f>
        <v>23722</v>
      </c>
      <c r="F34" s="14"/>
      <c r="G34" s="14"/>
    </row>
  </sheetData>
  <mergeCells count="2">
    <mergeCell ref="B5:B6"/>
    <mergeCell ref="D5:D6"/>
  </mergeCells>
  <pageMargins left="0.7" right="0.7" top="0.75" bottom="0.75" header="0.3" footer="0.3"/>
  <pageSetup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34"/>
  <sheetViews>
    <sheetView zoomScale="80" zoomScaleNormal="80" workbookViewId="0">
      <selection activeCell="K27" sqref="K27"/>
    </sheetView>
  </sheetViews>
  <sheetFormatPr defaultColWidth="9.1796875" defaultRowHeight="14.5" x14ac:dyDescent="0.35"/>
  <cols>
    <col min="1" max="2" width="9.1796875" style="13"/>
    <col min="3" max="3" width="17.81640625" style="13" customWidth="1"/>
    <col min="4" max="4" width="2.81640625" style="13" customWidth="1"/>
    <col min="5" max="5" width="9.1796875" style="13"/>
    <col min="6" max="6" width="17.81640625" style="13" customWidth="1"/>
    <col min="7" max="10" width="9.1796875" style="13"/>
    <col min="11" max="11" width="17.81640625" style="13" customWidth="1"/>
    <col min="12" max="12" width="9.1796875" style="13"/>
    <col min="13" max="13" width="17.81640625" style="13" customWidth="1"/>
    <col min="14" max="16384" width="9.1796875" style="13"/>
  </cols>
  <sheetData>
    <row r="1" spans="1:9" ht="30" customHeight="1" x14ac:dyDescent="0.5">
      <c r="A1" s="15" t="s">
        <v>129</v>
      </c>
      <c r="B1" s="15" t="s">
        <v>134</v>
      </c>
    </row>
    <row r="2" spans="1:9" ht="15" customHeight="1" x14ac:dyDescent="0.5">
      <c r="A2" s="15"/>
    </row>
    <row r="3" spans="1:9" x14ac:dyDescent="0.35">
      <c r="B3" s="16" t="s">
        <v>86</v>
      </c>
      <c r="C3" s="16" t="s">
        <v>158</v>
      </c>
      <c r="D3" s="16"/>
    </row>
    <row r="5" spans="1:9" ht="15" customHeight="1" x14ac:dyDescent="0.35">
      <c r="B5" s="126" t="s">
        <v>4</v>
      </c>
      <c r="C5" s="92" t="s">
        <v>5</v>
      </c>
      <c r="D5" s="104"/>
      <c r="E5" s="126" t="s">
        <v>4</v>
      </c>
      <c r="F5" s="92" t="s">
        <v>5</v>
      </c>
    </row>
    <row r="6" spans="1:9" ht="15" customHeight="1" x14ac:dyDescent="0.35">
      <c r="B6" s="126"/>
      <c r="C6" s="92" t="s">
        <v>6</v>
      </c>
      <c r="D6" s="104"/>
      <c r="E6" s="126"/>
      <c r="F6" s="92" t="s">
        <v>6</v>
      </c>
      <c r="H6" s="13" t="s">
        <v>56</v>
      </c>
      <c r="I6" s="68" t="s">
        <v>188</v>
      </c>
    </row>
    <row r="7" spans="1:9" x14ac:dyDescent="0.35">
      <c r="B7" s="93">
        <v>17</v>
      </c>
      <c r="C7" s="11">
        <f>'[8]Local Disabled (A)'!H11</f>
        <v>0</v>
      </c>
      <c r="D7" s="105"/>
      <c r="E7" s="93">
        <v>44</v>
      </c>
      <c r="F7" s="11">
        <f>'[8]Local Disabled (A)'!H38</f>
        <v>897</v>
      </c>
      <c r="H7" s="13" t="s">
        <v>10</v>
      </c>
      <c r="I7" s="63">
        <f>SUM(C7:C19)</f>
        <v>144</v>
      </c>
    </row>
    <row r="8" spans="1:9" x14ac:dyDescent="0.35">
      <c r="B8" s="93">
        <v>18</v>
      </c>
      <c r="C8" s="11">
        <f>'[8]Local Disabled (A)'!H12</f>
        <v>0</v>
      </c>
      <c r="D8" s="105"/>
      <c r="E8" s="93">
        <v>45</v>
      </c>
      <c r="F8" s="11">
        <f>'[8]Local Disabled (A)'!H39</f>
        <v>396</v>
      </c>
      <c r="H8" s="13" t="s">
        <v>11</v>
      </c>
      <c r="I8" s="63">
        <f>SUM(C20:C24)</f>
        <v>35</v>
      </c>
    </row>
    <row r="9" spans="1:9" x14ac:dyDescent="0.35">
      <c r="B9" s="93">
        <v>19</v>
      </c>
      <c r="C9" s="11">
        <f>'[8]Local Disabled (A)'!H13</f>
        <v>0</v>
      </c>
      <c r="D9" s="105"/>
      <c r="E9" s="93">
        <v>46</v>
      </c>
      <c r="F9" s="11">
        <f>'[8]Local Disabled (A)'!H40</f>
        <v>935</v>
      </c>
      <c r="H9" s="13" t="s">
        <v>12</v>
      </c>
      <c r="I9" s="63">
        <f>SUM(C25:C29)</f>
        <v>2140</v>
      </c>
    </row>
    <row r="10" spans="1:9" x14ac:dyDescent="0.35">
      <c r="B10" s="93">
        <v>20</v>
      </c>
      <c r="C10" s="11">
        <f>'[8]Local Disabled (A)'!H14</f>
        <v>0</v>
      </c>
      <c r="D10" s="105"/>
      <c r="E10" s="93">
        <v>47</v>
      </c>
      <c r="F10" s="11">
        <f>'[8]Local Disabled (A)'!H41</f>
        <v>1157</v>
      </c>
      <c r="H10" s="13" t="s">
        <v>13</v>
      </c>
      <c r="I10" s="63">
        <f>SUM(C30:C33,F7)</f>
        <v>3511</v>
      </c>
    </row>
    <row r="11" spans="1:9" x14ac:dyDescent="0.35">
      <c r="B11" s="93">
        <v>21</v>
      </c>
      <c r="C11" s="11">
        <f>'[8]Local Disabled (A)'!H15</f>
        <v>0</v>
      </c>
      <c r="D11" s="105"/>
      <c r="E11" s="93">
        <v>48</v>
      </c>
      <c r="F11" s="11">
        <f>'[8]Local Disabled (A)'!H42</f>
        <v>1190</v>
      </c>
      <c r="H11" s="13" t="s">
        <v>14</v>
      </c>
      <c r="I11" s="63">
        <f>SUM(F8:F12)</f>
        <v>4884</v>
      </c>
    </row>
    <row r="12" spans="1:9" x14ac:dyDescent="0.35">
      <c r="B12" s="93">
        <v>22</v>
      </c>
      <c r="C12" s="11">
        <f>'[8]Local Disabled (A)'!H16</f>
        <v>0</v>
      </c>
      <c r="D12" s="105"/>
      <c r="E12" s="93">
        <v>49</v>
      </c>
      <c r="F12" s="11">
        <f>'[8]Local Disabled (A)'!H43</f>
        <v>1206</v>
      </c>
      <c r="H12" s="13" t="s">
        <v>15</v>
      </c>
      <c r="I12" s="63">
        <f>SUM(F13:F17)</f>
        <v>12711</v>
      </c>
    </row>
    <row r="13" spans="1:9" x14ac:dyDescent="0.35">
      <c r="B13" s="93">
        <v>23</v>
      </c>
      <c r="C13" s="11">
        <f>'[8]Local Disabled (A)'!H17</f>
        <v>0</v>
      </c>
      <c r="D13" s="105"/>
      <c r="E13" s="93">
        <v>50</v>
      </c>
      <c r="F13" s="11">
        <f>'[8]Local Disabled (A)'!H44</f>
        <v>2207</v>
      </c>
      <c r="H13" s="13" t="s">
        <v>16</v>
      </c>
      <c r="I13" s="63">
        <f>SUM(F18:F22)</f>
        <v>19410</v>
      </c>
    </row>
    <row r="14" spans="1:9" x14ac:dyDescent="0.35">
      <c r="B14" s="93">
        <v>24</v>
      </c>
      <c r="C14" s="11">
        <f>'[8]Local Disabled (A)'!H18</f>
        <v>0</v>
      </c>
      <c r="D14" s="105"/>
      <c r="E14" s="93">
        <v>51</v>
      </c>
      <c r="F14" s="11">
        <f>'[8]Local Disabled (A)'!H45</f>
        <v>1645</v>
      </c>
      <c r="H14" s="13" t="s">
        <v>17</v>
      </c>
      <c r="I14" s="63">
        <f>SUM(F23:F27)</f>
        <v>24028</v>
      </c>
    </row>
    <row r="15" spans="1:9" x14ac:dyDescent="0.35">
      <c r="B15" s="93">
        <v>25</v>
      </c>
      <c r="C15" s="11">
        <f>'[8]Local Disabled (A)'!H19</f>
        <v>0</v>
      </c>
      <c r="D15" s="105"/>
      <c r="E15" s="93">
        <v>52</v>
      </c>
      <c r="F15" s="11">
        <f>'[8]Local Disabled (A)'!H46</f>
        <v>1332</v>
      </c>
      <c r="H15" s="13" t="s">
        <v>18</v>
      </c>
      <c r="I15" s="63">
        <f>SUM(F28:F32)</f>
        <v>0</v>
      </c>
    </row>
    <row r="16" spans="1:9" x14ac:dyDescent="0.35">
      <c r="B16" s="93">
        <v>26</v>
      </c>
      <c r="C16" s="11">
        <f>'[8]Local Disabled (A)'!H20</f>
        <v>0</v>
      </c>
      <c r="D16" s="105"/>
      <c r="E16" s="93">
        <v>53</v>
      </c>
      <c r="F16" s="11">
        <f>'[8]Local Disabled (A)'!H47</f>
        <v>3116</v>
      </c>
      <c r="I16" s="63">
        <f>SUM(I7:I15)</f>
        <v>66863</v>
      </c>
    </row>
    <row r="17" spans="2:6" x14ac:dyDescent="0.35">
      <c r="B17" s="93">
        <v>27</v>
      </c>
      <c r="C17" s="11">
        <f>'[8]Local Disabled (A)'!H21</f>
        <v>0</v>
      </c>
      <c r="D17" s="105"/>
      <c r="E17" s="93">
        <v>54</v>
      </c>
      <c r="F17" s="11">
        <f>'[8]Local Disabled (A)'!H48</f>
        <v>4411</v>
      </c>
    </row>
    <row r="18" spans="2:6" x14ac:dyDescent="0.35">
      <c r="B18" s="93">
        <v>28</v>
      </c>
      <c r="C18" s="11">
        <f>'[8]Local Disabled (A)'!H22</f>
        <v>0</v>
      </c>
      <c r="D18" s="105"/>
      <c r="E18" s="93">
        <v>55</v>
      </c>
      <c r="F18" s="11">
        <f>'[8]Local Disabled (A)'!H49</f>
        <v>2736</v>
      </c>
    </row>
    <row r="19" spans="2:6" x14ac:dyDescent="0.35">
      <c r="B19" s="93">
        <v>29</v>
      </c>
      <c r="C19" s="11">
        <f>'[8]Local Disabled (A)'!H23</f>
        <v>144</v>
      </c>
      <c r="D19" s="105"/>
      <c r="E19" s="93">
        <v>56</v>
      </c>
      <c r="F19" s="11">
        <f>'[8]Local Disabled (A)'!H50</f>
        <v>3363</v>
      </c>
    </row>
    <row r="20" spans="2:6" x14ac:dyDescent="0.35">
      <c r="B20" s="93">
        <v>30</v>
      </c>
      <c r="C20" s="11">
        <f>'[8]Local Disabled (A)'!H24</f>
        <v>0</v>
      </c>
      <c r="D20" s="105"/>
      <c r="E20" s="93">
        <v>57</v>
      </c>
      <c r="F20" s="11">
        <f>'[8]Local Disabled (A)'!H51</f>
        <v>4501</v>
      </c>
    </row>
    <row r="21" spans="2:6" x14ac:dyDescent="0.35">
      <c r="B21" s="93">
        <v>31</v>
      </c>
      <c r="C21" s="11">
        <f>'[8]Local Disabled (A)'!H25</f>
        <v>0</v>
      </c>
      <c r="D21" s="105"/>
      <c r="E21" s="93">
        <v>58</v>
      </c>
      <c r="F21" s="11">
        <f>'[8]Local Disabled (A)'!H52</f>
        <v>4388</v>
      </c>
    </row>
    <row r="22" spans="2:6" x14ac:dyDescent="0.35">
      <c r="B22" s="93">
        <v>32</v>
      </c>
      <c r="C22" s="11">
        <f>'[8]Local Disabled (A)'!H26</f>
        <v>0</v>
      </c>
      <c r="D22" s="105"/>
      <c r="E22" s="93">
        <v>59</v>
      </c>
      <c r="F22" s="11">
        <f>'[8]Local Disabled (A)'!H53</f>
        <v>4422</v>
      </c>
    </row>
    <row r="23" spans="2:6" x14ac:dyDescent="0.35">
      <c r="B23" s="93">
        <v>33</v>
      </c>
      <c r="C23" s="11">
        <f>'[8]Local Disabled (A)'!H27</f>
        <v>0</v>
      </c>
      <c r="D23" s="105"/>
      <c r="E23" s="93">
        <v>60</v>
      </c>
      <c r="F23" s="11">
        <f>'[8]Local Disabled (A)'!H54</f>
        <v>4866</v>
      </c>
    </row>
    <row r="24" spans="2:6" x14ac:dyDescent="0.35">
      <c r="B24" s="93">
        <v>34</v>
      </c>
      <c r="C24" s="11">
        <f>'[8]Local Disabled (A)'!H28</f>
        <v>35</v>
      </c>
      <c r="D24" s="105"/>
      <c r="E24" s="93">
        <v>61</v>
      </c>
      <c r="F24" s="11">
        <f>'[8]Local Disabled (A)'!H55</f>
        <v>5343</v>
      </c>
    </row>
    <row r="25" spans="2:6" x14ac:dyDescent="0.35">
      <c r="B25" s="93">
        <v>35</v>
      </c>
      <c r="C25" s="11">
        <f>'[8]Local Disabled (A)'!H29</f>
        <v>447</v>
      </c>
      <c r="D25" s="105"/>
      <c r="E25" s="93">
        <v>62</v>
      </c>
      <c r="F25" s="11">
        <f>'[8]Local Disabled (A)'!H56</f>
        <v>4945</v>
      </c>
    </row>
    <row r="26" spans="2:6" x14ac:dyDescent="0.35">
      <c r="B26" s="93">
        <v>36</v>
      </c>
      <c r="C26" s="11">
        <f>'[8]Local Disabled (A)'!H30</f>
        <v>148</v>
      </c>
      <c r="D26" s="105"/>
      <c r="E26" s="93">
        <v>63</v>
      </c>
      <c r="F26" s="11">
        <f>'[8]Local Disabled (A)'!H57</f>
        <v>3860</v>
      </c>
    </row>
    <row r="27" spans="2:6" x14ac:dyDescent="0.35">
      <c r="B27" s="93">
        <v>37</v>
      </c>
      <c r="C27" s="11">
        <f>'[8]Local Disabled (A)'!H31</f>
        <v>402</v>
      </c>
      <c r="D27" s="105"/>
      <c r="E27" s="93">
        <v>64</v>
      </c>
      <c r="F27" s="11">
        <f>'[8]Local Disabled (A)'!H58</f>
        <v>5014</v>
      </c>
    </row>
    <row r="28" spans="2:6" x14ac:dyDescent="0.35">
      <c r="B28" s="93">
        <v>38</v>
      </c>
      <c r="C28" s="11">
        <f>'[8]Local Disabled (A)'!H32</f>
        <v>495</v>
      </c>
      <c r="D28" s="105"/>
      <c r="E28" s="93">
        <v>65</v>
      </c>
      <c r="F28" s="11">
        <f>'[8]Local Disabled (A)'!H59</f>
        <v>0</v>
      </c>
    </row>
    <row r="29" spans="2:6" x14ac:dyDescent="0.35">
      <c r="B29" s="93">
        <v>39</v>
      </c>
      <c r="C29" s="11">
        <f>'[8]Local Disabled (A)'!H33</f>
        <v>648</v>
      </c>
      <c r="D29" s="105"/>
      <c r="E29" s="93">
        <v>66</v>
      </c>
      <c r="F29" s="11">
        <f>'[8]Local Disabled (A)'!H60</f>
        <v>0</v>
      </c>
    </row>
    <row r="30" spans="2:6" x14ac:dyDescent="0.35">
      <c r="B30" s="93">
        <v>40</v>
      </c>
      <c r="C30" s="11">
        <f>'[8]Local Disabled (A)'!H34</f>
        <v>217</v>
      </c>
      <c r="D30" s="105"/>
      <c r="E30" s="93">
        <v>67</v>
      </c>
      <c r="F30" s="11">
        <f>'[8]Local Disabled (A)'!H61</f>
        <v>0</v>
      </c>
    </row>
    <row r="31" spans="2:6" x14ac:dyDescent="0.35">
      <c r="B31" s="93">
        <v>41</v>
      </c>
      <c r="C31" s="11">
        <f>'[8]Local Disabled (A)'!H35</f>
        <v>626</v>
      </c>
      <c r="D31" s="105"/>
      <c r="E31" s="93">
        <v>68</v>
      </c>
      <c r="F31" s="11">
        <f>'[8]Local Disabled (A)'!H62</f>
        <v>0</v>
      </c>
    </row>
    <row r="32" spans="2:6" x14ac:dyDescent="0.35">
      <c r="B32" s="93">
        <v>42</v>
      </c>
      <c r="C32" s="11">
        <f>'[8]Local Disabled (A)'!H36</f>
        <v>776</v>
      </c>
      <c r="D32" s="105"/>
      <c r="E32" s="93">
        <v>69</v>
      </c>
      <c r="F32" s="11">
        <f>'[8]Local Disabled (A)'!H63</f>
        <v>0</v>
      </c>
    </row>
    <row r="33" spans="2:6" x14ac:dyDescent="0.35">
      <c r="B33" s="93">
        <v>43</v>
      </c>
      <c r="C33" s="11">
        <f>'[8]Local Disabled (A)'!H37</f>
        <v>995</v>
      </c>
      <c r="D33" s="105"/>
      <c r="E33" s="93"/>
      <c r="F33" s="6"/>
    </row>
    <row r="34" spans="2:6" x14ac:dyDescent="0.35">
      <c r="B34" s="92" t="s">
        <v>19</v>
      </c>
      <c r="C34" s="39"/>
      <c r="D34" s="106"/>
      <c r="E34" s="92"/>
      <c r="F34" s="42">
        <f>SUM(F7:F32,C7:C33)</f>
        <v>66863</v>
      </c>
    </row>
  </sheetData>
  <mergeCells count="2">
    <mergeCell ref="B5:B6"/>
    <mergeCell ref="E5:E6"/>
  </mergeCells>
  <pageMargins left="0.7" right="0.7" top="0.75" bottom="0.75" header="0.3" footer="0.3"/>
  <pageSetup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17"/>
  <sheetViews>
    <sheetView zoomScale="80" zoomScaleNormal="80" workbookViewId="0">
      <selection activeCell="I19" sqref="I19"/>
    </sheetView>
  </sheetViews>
  <sheetFormatPr defaultColWidth="9.1796875" defaultRowHeight="14.5" x14ac:dyDescent="0.35"/>
  <cols>
    <col min="1" max="2" width="9.1796875" style="13"/>
    <col min="3" max="4" width="11.453125" style="13" customWidth="1"/>
    <col min="5" max="5" width="12.81640625" style="13" customWidth="1"/>
    <col min="6" max="7" width="11.453125" style="13" customWidth="1"/>
    <col min="8" max="16384" width="9.1796875" style="13"/>
  </cols>
  <sheetData>
    <row r="1" spans="1:7" ht="30" customHeight="1" x14ac:dyDescent="0.5">
      <c r="A1" s="15" t="s">
        <v>129</v>
      </c>
      <c r="B1" s="15" t="s">
        <v>134</v>
      </c>
      <c r="C1" s="15"/>
    </row>
    <row r="2" spans="1:7" ht="15" customHeight="1" x14ac:dyDescent="0.5">
      <c r="A2" s="15"/>
    </row>
    <row r="3" spans="1:7" x14ac:dyDescent="0.35">
      <c r="B3" s="16" t="s">
        <v>88</v>
      </c>
      <c r="C3" s="16" t="s">
        <v>159</v>
      </c>
    </row>
    <row r="5" spans="1:7" ht="15" customHeight="1" x14ac:dyDescent="0.35">
      <c r="B5" s="126" t="s">
        <v>4</v>
      </c>
      <c r="C5" s="127" t="s">
        <v>43</v>
      </c>
      <c r="D5" s="127"/>
      <c r="E5" s="127"/>
      <c r="F5" s="127"/>
      <c r="G5" s="127"/>
    </row>
    <row r="6" spans="1:7" ht="15" customHeight="1" x14ac:dyDescent="0.35">
      <c r="B6" s="126"/>
      <c r="C6" s="127" t="s">
        <v>6</v>
      </c>
      <c r="D6" s="127"/>
      <c r="E6" s="127"/>
      <c r="F6" s="127"/>
      <c r="G6" s="127"/>
    </row>
    <row r="7" spans="1:7" ht="15" customHeight="1" x14ac:dyDescent="0.35">
      <c r="B7" s="126"/>
      <c r="C7" s="95" t="s">
        <v>153</v>
      </c>
      <c r="D7" s="92" t="s">
        <v>154</v>
      </c>
      <c r="E7" s="92" t="s">
        <v>79</v>
      </c>
      <c r="F7" s="92" t="s">
        <v>80</v>
      </c>
      <c r="G7" s="92" t="s">
        <v>32</v>
      </c>
    </row>
    <row r="8" spans="1:7" x14ac:dyDescent="0.35">
      <c r="B8" s="93" t="s">
        <v>10</v>
      </c>
      <c r="C8" s="24">
        <f>SUM('II.A.9'!C9:C21)</f>
        <v>148</v>
      </c>
      <c r="D8" s="24">
        <f>SUM('II.A.9'!H9:H21)</f>
        <v>0</v>
      </c>
      <c r="E8" s="24">
        <f>SUM('II.A.10'!$C7:$C19)</f>
        <v>0</v>
      </c>
      <c r="F8" s="24">
        <f>SUM('II.A.11'!$C7:$C19)</f>
        <v>144</v>
      </c>
      <c r="G8" s="26">
        <f t="shared" ref="G8:G15" si="0">SUM(C8:F8)</f>
        <v>292</v>
      </c>
    </row>
    <row r="9" spans="1:7" x14ac:dyDescent="0.35">
      <c r="B9" s="93" t="s">
        <v>44</v>
      </c>
      <c r="C9" s="24">
        <f>SUM('II.A.9'!C22:C26)</f>
        <v>35</v>
      </c>
      <c r="D9" s="24">
        <f>SUM('II.A.9'!H22:H26)</f>
        <v>0</v>
      </c>
      <c r="E9" s="24">
        <f>SUM('II.A.10'!$C20:$C24)</f>
        <v>0</v>
      </c>
      <c r="F9" s="24">
        <f>SUM('II.A.11'!$C20:$C24)</f>
        <v>35</v>
      </c>
      <c r="G9" s="26">
        <f t="shared" si="0"/>
        <v>70</v>
      </c>
    </row>
    <row r="10" spans="1:7" x14ac:dyDescent="0.35">
      <c r="B10" s="93" t="s">
        <v>45</v>
      </c>
      <c r="C10" s="24">
        <f>SUM('II.A.9'!C27:C31)</f>
        <v>709</v>
      </c>
      <c r="D10" s="24">
        <f>SUM('II.A.9'!H27:H31)</f>
        <v>177</v>
      </c>
      <c r="E10" s="24">
        <f>SUM('II.A.10'!$C25:$C29)</f>
        <v>614</v>
      </c>
      <c r="F10" s="24">
        <f>SUM('II.A.11'!$C25:$C29)</f>
        <v>2140</v>
      </c>
      <c r="G10" s="26">
        <f t="shared" si="0"/>
        <v>3640</v>
      </c>
    </row>
    <row r="11" spans="1:7" x14ac:dyDescent="0.35">
      <c r="B11" s="93" t="s">
        <v>46</v>
      </c>
      <c r="C11" s="24">
        <f>SUM('II.A.9'!C32:C35,'II.A.9'!E9)</f>
        <v>2051</v>
      </c>
      <c r="D11" s="24">
        <f>SUM('II.A.9'!H32:H35,'II.A.9'!J9)</f>
        <v>120</v>
      </c>
      <c r="E11" s="24">
        <f>SUM('II.A.10'!$C30:$C33,'II.A.10'!$E7)</f>
        <v>1066</v>
      </c>
      <c r="F11" s="24">
        <f>SUM('II.A.11'!$C30:$C33,'II.A.11'!$F7)</f>
        <v>3511</v>
      </c>
      <c r="G11" s="26">
        <f t="shared" si="0"/>
        <v>6748</v>
      </c>
    </row>
    <row r="12" spans="1:7" x14ac:dyDescent="0.35">
      <c r="B12" s="93" t="s">
        <v>47</v>
      </c>
      <c r="C12" s="24">
        <f>SUM('II.A.9'!E10:E14)</f>
        <v>2887</v>
      </c>
      <c r="D12" s="24">
        <f>SUM('II.A.9'!J10:J14)</f>
        <v>635</v>
      </c>
      <c r="E12" s="24">
        <f>SUM('II.A.10'!$E8:$E12)</f>
        <v>1668</v>
      </c>
      <c r="F12" s="24">
        <f>SUM('II.A.11'!$F8:$F12)</f>
        <v>4884</v>
      </c>
      <c r="G12" s="26">
        <f t="shared" si="0"/>
        <v>10074</v>
      </c>
    </row>
    <row r="13" spans="1:7" x14ac:dyDescent="0.35">
      <c r="B13" s="93" t="s">
        <v>48</v>
      </c>
      <c r="C13" s="24">
        <f>SUM('II.A.9'!E15:E19)</f>
        <v>7838</v>
      </c>
      <c r="D13" s="24">
        <f>SUM('II.A.9'!J15:J19)</f>
        <v>1368</v>
      </c>
      <c r="E13" s="24">
        <f>SUM('II.A.10'!$E13:$E17)</f>
        <v>4122</v>
      </c>
      <c r="F13" s="24">
        <f>SUM('II.A.11'!$F13:$F17)</f>
        <v>12711</v>
      </c>
      <c r="G13" s="26">
        <f t="shared" si="0"/>
        <v>26039</v>
      </c>
    </row>
    <row r="14" spans="1:7" x14ac:dyDescent="0.35">
      <c r="B14" s="93" t="s">
        <v>49</v>
      </c>
      <c r="C14" s="24">
        <f>SUM('II.A.9'!E20:E24)</f>
        <v>15781</v>
      </c>
      <c r="D14" s="24">
        <f>SUM('II.A.9'!J20:J24)</f>
        <v>1928</v>
      </c>
      <c r="E14" s="24">
        <f>SUM('II.A.10'!$E18:$E22)</f>
        <v>6937</v>
      </c>
      <c r="F14" s="24">
        <f>SUM('II.A.11'!$F18:$F22)</f>
        <v>19410</v>
      </c>
      <c r="G14" s="26">
        <f t="shared" si="0"/>
        <v>44056</v>
      </c>
    </row>
    <row r="15" spans="1:7" x14ac:dyDescent="0.35">
      <c r="B15" s="93" t="s">
        <v>50</v>
      </c>
      <c r="C15" s="24">
        <f>SUM('II.A.9'!E25:E29)</f>
        <v>20689</v>
      </c>
      <c r="D15" s="24">
        <f>SUM('II.A.9'!J25:J29)</f>
        <v>3089</v>
      </c>
      <c r="E15" s="24">
        <f>SUM('II.A.10'!$E23:$E27)</f>
        <v>9315</v>
      </c>
      <c r="F15" s="24">
        <f>SUM('II.A.11'!$F23:$F27)</f>
        <v>24028</v>
      </c>
      <c r="G15" s="26">
        <f t="shared" si="0"/>
        <v>57121</v>
      </c>
    </row>
    <row r="16" spans="1:7" x14ac:dyDescent="0.35">
      <c r="B16" s="93" t="s">
        <v>51</v>
      </c>
      <c r="C16" s="24">
        <f>SUM('II.A.9'!E30:E34)</f>
        <v>0</v>
      </c>
      <c r="D16" s="24">
        <f>SUM('II.A.9'!J30:J34)</f>
        <v>0</v>
      </c>
      <c r="E16" s="24">
        <f>SUM('II.A.10'!$E28:$E32)</f>
        <v>0</v>
      </c>
      <c r="F16" s="24">
        <f>SUM('II.A.11'!$F28:$F32)</f>
        <v>0</v>
      </c>
      <c r="G16" s="26">
        <f>SUM(C16:F16)</f>
        <v>0</v>
      </c>
    </row>
    <row r="17" spans="2:7" x14ac:dyDescent="0.35">
      <c r="B17" s="36" t="s">
        <v>33</v>
      </c>
      <c r="C17" s="37">
        <f>SUM(C8:C16)</f>
        <v>50138</v>
      </c>
      <c r="D17" s="37">
        <f>SUM(D8:D16)</f>
        <v>7317</v>
      </c>
      <c r="E17" s="37">
        <f>SUM(E8:E16)</f>
        <v>23722</v>
      </c>
      <c r="F17" s="37">
        <f>SUM(F8:F16)</f>
        <v>66863</v>
      </c>
      <c r="G17" s="37">
        <f>SUM(G8:G16)</f>
        <v>148040</v>
      </c>
    </row>
  </sheetData>
  <mergeCells count="3">
    <mergeCell ref="B5:B7"/>
    <mergeCell ref="C5:G5"/>
    <mergeCell ref="C6:G6"/>
  </mergeCells>
  <pageMargins left="0.7" right="0.7" top="0.75" bottom="0.75" header="0.3" footer="0.3"/>
  <pageSetup scale="8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20"/>
  <sheetViews>
    <sheetView zoomScale="80" zoomScaleNormal="80" workbookViewId="0">
      <selection sqref="A1:A1048576"/>
    </sheetView>
  </sheetViews>
  <sheetFormatPr defaultColWidth="9.1796875" defaultRowHeight="14.5" x14ac:dyDescent="0.35"/>
  <cols>
    <col min="1" max="1" width="5" style="13" customWidth="1"/>
    <col min="2" max="2" width="9.1796875" style="13"/>
    <col min="3" max="3" width="12.7265625" style="13" customWidth="1"/>
    <col min="4" max="4" width="11.453125" style="13" customWidth="1"/>
    <col min="5" max="5" width="12.453125" style="13" bestFit="1" customWidth="1"/>
    <col min="6" max="6" width="2.54296875" style="13" customWidth="1"/>
    <col min="7" max="7" width="9.1796875" style="13"/>
    <col min="8" max="10" width="11.453125" style="13" customWidth="1"/>
    <col min="11" max="11" width="2.81640625" style="13" customWidth="1"/>
    <col min="12" max="12" width="9.1796875" style="13" customWidth="1"/>
    <col min="13" max="15" width="12.81640625" style="13" customWidth="1"/>
    <col min="16" max="16384" width="9.1796875" style="13"/>
  </cols>
  <sheetData>
    <row r="1" spans="1:15" ht="30" customHeight="1" x14ac:dyDescent="0.5">
      <c r="A1" s="15" t="s">
        <v>129</v>
      </c>
      <c r="B1" s="15" t="s">
        <v>130</v>
      </c>
    </row>
    <row r="2" spans="1:15" ht="15" customHeight="1" x14ac:dyDescent="0.5">
      <c r="A2" s="15"/>
    </row>
    <row r="3" spans="1:15" x14ac:dyDescent="0.35">
      <c r="B3" s="16" t="s">
        <v>90</v>
      </c>
      <c r="C3" s="16" t="s">
        <v>160</v>
      </c>
    </row>
    <row r="4" spans="1:15" x14ac:dyDescent="0.35">
      <c r="B4" s="16"/>
      <c r="C4" s="16"/>
    </row>
    <row r="5" spans="1:15" x14ac:dyDescent="0.35">
      <c r="B5" s="16" t="s">
        <v>23</v>
      </c>
      <c r="C5" s="16" t="s">
        <v>148</v>
      </c>
      <c r="G5" s="20" t="s">
        <v>161</v>
      </c>
      <c r="H5" s="16" t="s">
        <v>149</v>
      </c>
      <c r="L5" s="20" t="s">
        <v>39</v>
      </c>
      <c r="M5" s="16" t="s">
        <v>142</v>
      </c>
    </row>
    <row r="7" spans="1:15" ht="15" customHeight="1" x14ac:dyDescent="0.35">
      <c r="B7" s="126" t="s">
        <v>4</v>
      </c>
      <c r="C7" s="131" t="s">
        <v>28</v>
      </c>
      <c r="D7" s="131"/>
      <c r="E7" s="131"/>
      <c r="F7" s="101"/>
      <c r="G7" s="126" t="s">
        <v>4</v>
      </c>
      <c r="H7" s="131" t="s">
        <v>28</v>
      </c>
      <c r="I7" s="131"/>
      <c r="J7" s="131"/>
      <c r="K7" s="101"/>
      <c r="L7" s="126" t="s">
        <v>4</v>
      </c>
      <c r="M7" s="131" t="s">
        <v>28</v>
      </c>
      <c r="N7" s="131"/>
      <c r="O7" s="131"/>
    </row>
    <row r="8" spans="1:15" x14ac:dyDescent="0.35">
      <c r="B8" s="126"/>
      <c r="C8" s="131"/>
      <c r="D8" s="131"/>
      <c r="E8" s="131"/>
      <c r="F8" s="101"/>
      <c r="G8" s="126"/>
      <c r="H8" s="131"/>
      <c r="I8" s="131"/>
      <c r="J8" s="131"/>
      <c r="K8" s="101"/>
      <c r="L8" s="126"/>
      <c r="M8" s="131"/>
      <c r="N8" s="131"/>
      <c r="O8" s="131"/>
    </row>
    <row r="9" spans="1:15" ht="15" customHeight="1" x14ac:dyDescent="0.35">
      <c r="B9" s="126"/>
      <c r="C9" s="92" t="s">
        <v>60</v>
      </c>
      <c r="D9" s="92" t="s">
        <v>162</v>
      </c>
      <c r="E9" s="92" t="s">
        <v>32</v>
      </c>
      <c r="F9" s="101"/>
      <c r="G9" s="126"/>
      <c r="H9" s="92" t="s">
        <v>60</v>
      </c>
      <c r="I9" s="92" t="s">
        <v>162</v>
      </c>
      <c r="J9" s="92" t="s">
        <v>32</v>
      </c>
      <c r="K9" s="101"/>
      <c r="L9" s="126"/>
      <c r="M9" s="92" t="s">
        <v>60</v>
      </c>
      <c r="N9" s="92" t="s">
        <v>162</v>
      </c>
      <c r="O9" s="92" t="s">
        <v>32</v>
      </c>
    </row>
    <row r="10" spans="1:15" x14ac:dyDescent="0.35">
      <c r="B10" s="93" t="s">
        <v>10</v>
      </c>
      <c r="C10" s="24">
        <f>'II.A.4'!D10+'II.A.8'!J8</f>
        <v>198258</v>
      </c>
      <c r="D10" s="24">
        <f>'II.A.4'!E10</f>
        <v>39648.240000000005</v>
      </c>
      <c r="E10" s="26">
        <f t="shared" ref="E10:E18" si="0">C10+D10</f>
        <v>237906.24</v>
      </c>
      <c r="F10" s="101"/>
      <c r="G10" s="93" t="s">
        <v>10</v>
      </c>
      <c r="H10" s="24">
        <f>'II.A.4'!J10+'II.A.8'!K8</f>
        <v>24672</v>
      </c>
      <c r="I10" s="24">
        <f>'II.A.4'!K10</f>
        <v>9868.8000000000011</v>
      </c>
      <c r="J10" s="26">
        <f t="shared" ref="J10:J18" si="1">H10+I10</f>
        <v>34540.800000000003</v>
      </c>
      <c r="K10" s="101"/>
      <c r="L10" s="93" t="s">
        <v>10</v>
      </c>
      <c r="M10" s="6">
        <f>C10+H10</f>
        <v>222930</v>
      </c>
      <c r="N10" s="6">
        <f t="shared" ref="N10:N18" si="2">D10+I10</f>
        <v>49517.040000000008</v>
      </c>
      <c r="O10" s="26">
        <f t="shared" ref="O10:O18" si="3">M10+N10</f>
        <v>272447.04000000004</v>
      </c>
    </row>
    <row r="11" spans="1:15" x14ac:dyDescent="0.35">
      <c r="B11" s="93" t="s">
        <v>44</v>
      </c>
      <c r="C11" s="24">
        <f>'II.A.4'!D11+'II.A.8'!J9</f>
        <v>263892.95999999996</v>
      </c>
      <c r="D11" s="24">
        <f>'II.A.4'!E11</f>
        <v>52778.591999999997</v>
      </c>
      <c r="E11" s="26">
        <f t="shared" si="0"/>
        <v>316671.55199999997</v>
      </c>
      <c r="F11" s="101"/>
      <c r="G11" s="93" t="s">
        <v>44</v>
      </c>
      <c r="H11" s="24">
        <f>'II.A.4'!J11+'II.A.8'!K9</f>
        <v>32939.279999999999</v>
      </c>
      <c r="I11" s="24">
        <f>'II.A.4'!K11</f>
        <v>13175.712</v>
      </c>
      <c r="J11" s="26">
        <f t="shared" si="1"/>
        <v>46114.991999999998</v>
      </c>
      <c r="K11" s="101"/>
      <c r="L11" s="93" t="s">
        <v>44</v>
      </c>
      <c r="M11" s="6">
        <f t="shared" ref="M11:M18" si="4">C11+H11</f>
        <v>296832.24</v>
      </c>
      <c r="N11" s="6">
        <f t="shared" si="2"/>
        <v>65954.304000000004</v>
      </c>
      <c r="O11" s="26">
        <f t="shared" si="3"/>
        <v>362786.54399999999</v>
      </c>
    </row>
    <row r="12" spans="1:15" x14ac:dyDescent="0.35">
      <c r="B12" s="93" t="s">
        <v>45</v>
      </c>
      <c r="C12" s="24">
        <f>'II.A.4'!D12+'II.A.8'!J10</f>
        <v>373124.64000000007</v>
      </c>
      <c r="D12" s="24">
        <f>'II.A.4'!E12</f>
        <v>74622.072000000015</v>
      </c>
      <c r="E12" s="26">
        <f t="shared" si="0"/>
        <v>447746.71200000006</v>
      </c>
      <c r="F12" s="101"/>
      <c r="G12" s="93" t="s">
        <v>45</v>
      </c>
      <c r="H12" s="24">
        <f>'II.A.4'!J12+'II.A.8'!K10</f>
        <v>54628.56</v>
      </c>
      <c r="I12" s="24">
        <f>'II.A.4'!K12</f>
        <v>21851.423999999999</v>
      </c>
      <c r="J12" s="26">
        <f t="shared" si="1"/>
        <v>76479.983999999997</v>
      </c>
      <c r="K12" s="101"/>
      <c r="L12" s="93" t="s">
        <v>45</v>
      </c>
      <c r="M12" s="6">
        <f t="shared" si="4"/>
        <v>427753.20000000007</v>
      </c>
      <c r="N12" s="6">
        <f t="shared" si="2"/>
        <v>96473.496000000014</v>
      </c>
      <c r="O12" s="26">
        <f t="shared" si="3"/>
        <v>524226.69600000011</v>
      </c>
    </row>
    <row r="13" spans="1:15" x14ac:dyDescent="0.35">
      <c r="B13" s="93" t="s">
        <v>46</v>
      </c>
      <c r="C13" s="24">
        <f>'II.A.4'!D13+'II.A.8'!J11</f>
        <v>477636.48</v>
      </c>
      <c r="D13" s="24">
        <f>'II.A.4'!E13</f>
        <v>95527.296000000002</v>
      </c>
      <c r="E13" s="26">
        <f t="shared" si="0"/>
        <v>573163.77599999995</v>
      </c>
      <c r="F13" s="101"/>
      <c r="G13" s="93" t="s">
        <v>46</v>
      </c>
      <c r="H13" s="24">
        <f>'II.A.4'!J13+'II.A.8'!K11</f>
        <v>70970.880000000005</v>
      </c>
      <c r="I13" s="24">
        <f>'II.A.4'!K13</f>
        <v>28388.352000000003</v>
      </c>
      <c r="J13" s="26">
        <f t="shared" si="1"/>
        <v>99359.232000000004</v>
      </c>
      <c r="K13" s="101"/>
      <c r="L13" s="93" t="s">
        <v>46</v>
      </c>
      <c r="M13" s="6">
        <f t="shared" si="4"/>
        <v>548607.36</v>
      </c>
      <c r="N13" s="6">
        <f t="shared" si="2"/>
        <v>123915.648</v>
      </c>
      <c r="O13" s="26">
        <f t="shared" si="3"/>
        <v>672523.00800000003</v>
      </c>
    </row>
    <row r="14" spans="1:15" x14ac:dyDescent="0.35">
      <c r="B14" s="93" t="s">
        <v>47</v>
      </c>
      <c r="C14" s="24">
        <f>'II.A.4'!D14+'II.A.8'!J12</f>
        <v>828521.28</v>
      </c>
      <c r="D14" s="24">
        <f>'II.A.4'!E14</f>
        <v>165664.80000000002</v>
      </c>
      <c r="E14" s="26">
        <f t="shared" si="0"/>
        <v>994186.08000000007</v>
      </c>
      <c r="F14" s="101"/>
      <c r="G14" s="93" t="s">
        <v>47</v>
      </c>
      <c r="H14" s="24">
        <f>'II.A.4'!J14+'II.A.8'!K12</f>
        <v>136874.88</v>
      </c>
      <c r="I14" s="24">
        <f>'II.A.4'!K14</f>
        <v>54749.952000000005</v>
      </c>
      <c r="J14" s="26">
        <f t="shared" si="1"/>
        <v>191624.83199999999</v>
      </c>
      <c r="K14" s="101"/>
      <c r="L14" s="93" t="s">
        <v>47</v>
      </c>
      <c r="M14" s="6">
        <f t="shared" si="4"/>
        <v>965396.16</v>
      </c>
      <c r="N14" s="6">
        <f t="shared" si="2"/>
        <v>220414.75200000004</v>
      </c>
      <c r="O14" s="26">
        <f t="shared" si="3"/>
        <v>1185810.912</v>
      </c>
    </row>
    <row r="15" spans="1:15" x14ac:dyDescent="0.35">
      <c r="B15" s="93" t="s">
        <v>48</v>
      </c>
      <c r="C15" s="24">
        <f>'II.A.4'!D15+'II.A.8'!J13</f>
        <v>1618478.4000000001</v>
      </c>
      <c r="D15" s="24">
        <f>'II.A.4'!E15</f>
        <v>309331.96800000005</v>
      </c>
      <c r="E15" s="26">
        <f t="shared" si="0"/>
        <v>1927810.3680000002</v>
      </c>
      <c r="F15" s="101"/>
      <c r="G15" s="93" t="s">
        <v>48</v>
      </c>
      <c r="H15" s="24">
        <f>'II.A.4'!J15+'II.A.8'!K13</f>
        <v>275676.71999999997</v>
      </c>
      <c r="I15" s="24">
        <f>'II.A.4'!K15</f>
        <v>108509.27999999998</v>
      </c>
      <c r="J15" s="26">
        <f t="shared" si="1"/>
        <v>384185.99999999994</v>
      </c>
      <c r="K15" s="101"/>
      <c r="L15" s="93" t="s">
        <v>48</v>
      </c>
      <c r="M15" s="6">
        <f t="shared" si="4"/>
        <v>1894155.12</v>
      </c>
      <c r="N15" s="6">
        <f t="shared" si="2"/>
        <v>417841.24800000002</v>
      </c>
      <c r="O15" s="26">
        <f t="shared" si="3"/>
        <v>2311996.3680000002</v>
      </c>
    </row>
    <row r="16" spans="1:15" x14ac:dyDescent="0.35">
      <c r="B16" s="93" t="s">
        <v>49</v>
      </c>
      <c r="C16" s="24">
        <f>'II.A.4'!D16+'II.A.8'!J14</f>
        <v>2930597.2800000003</v>
      </c>
      <c r="D16" s="24">
        <f>'II.A.4'!E16</f>
        <v>434130.84000000008</v>
      </c>
      <c r="E16" s="26">
        <f t="shared" si="0"/>
        <v>3364728.12</v>
      </c>
      <c r="F16" s="101"/>
      <c r="G16" s="93" t="s">
        <v>49</v>
      </c>
      <c r="H16" s="24">
        <f>'II.A.4'!J16+'II.A.8'!K14</f>
        <v>498771</v>
      </c>
      <c r="I16" s="24">
        <f>'II.A.4'!K16</f>
        <v>158792.40000000002</v>
      </c>
      <c r="J16" s="26">
        <f t="shared" si="1"/>
        <v>657563.4</v>
      </c>
      <c r="K16" s="101"/>
      <c r="L16" s="93" t="s">
        <v>49</v>
      </c>
      <c r="M16" s="6">
        <f t="shared" si="4"/>
        <v>3429368.2800000003</v>
      </c>
      <c r="N16" s="6">
        <f t="shared" si="2"/>
        <v>592923.24000000011</v>
      </c>
      <c r="O16" s="26">
        <f t="shared" si="3"/>
        <v>4022291.5200000005</v>
      </c>
    </row>
    <row r="17" spans="2:15" x14ac:dyDescent="0.35">
      <c r="B17" s="93" t="s">
        <v>50</v>
      </c>
      <c r="C17" s="24">
        <f>'II.A.4'!D17+'II.A.8'!J15</f>
        <v>3645911.64</v>
      </c>
      <c r="D17" s="24">
        <f>'II.A.4'!E17</f>
        <v>282229.41600000003</v>
      </c>
      <c r="E17" s="26">
        <f t="shared" si="0"/>
        <v>3928141.0560000003</v>
      </c>
      <c r="F17" s="101"/>
      <c r="G17" s="93" t="s">
        <v>50</v>
      </c>
      <c r="H17" s="24">
        <f>'II.A.4'!J17+'II.A.8'!K15</f>
        <v>604528.67999999993</v>
      </c>
      <c r="I17" s="24">
        <f>'II.A.4'!K17</f>
        <v>107669.85600000001</v>
      </c>
      <c r="J17" s="26">
        <f t="shared" si="1"/>
        <v>712198.53599999996</v>
      </c>
      <c r="K17" s="101"/>
      <c r="L17" s="93" t="s">
        <v>50</v>
      </c>
      <c r="M17" s="6">
        <f t="shared" si="4"/>
        <v>4250440.32</v>
      </c>
      <c r="N17" s="6">
        <f t="shared" si="2"/>
        <v>389899.27200000006</v>
      </c>
      <c r="O17" s="26">
        <f t="shared" si="3"/>
        <v>4640339.5920000002</v>
      </c>
    </row>
    <row r="18" spans="2:15" x14ac:dyDescent="0.35">
      <c r="B18" s="93" t="s">
        <v>51</v>
      </c>
      <c r="C18" s="24">
        <f>'II.A.4'!D18+'II.A.8'!J16</f>
        <v>310583.88</v>
      </c>
      <c r="D18" s="24">
        <f>'II.A.4'!E18</f>
        <v>62116.776000000005</v>
      </c>
      <c r="E18" s="26">
        <f t="shared" si="0"/>
        <v>372700.65600000002</v>
      </c>
      <c r="F18" s="101"/>
      <c r="G18" s="93" t="s">
        <v>51</v>
      </c>
      <c r="H18" s="24">
        <f>'II.A.4'!J18+'II.A.8'!K16</f>
        <v>81026.639999999985</v>
      </c>
      <c r="I18" s="24">
        <f>'II.A.4'!K18</f>
        <v>32410.655999999995</v>
      </c>
      <c r="J18" s="26">
        <f t="shared" si="1"/>
        <v>113437.29599999997</v>
      </c>
      <c r="K18" s="101"/>
      <c r="L18" s="93" t="s">
        <v>51</v>
      </c>
      <c r="M18" s="6">
        <f t="shared" si="4"/>
        <v>391610.52</v>
      </c>
      <c r="N18" s="6">
        <f t="shared" si="2"/>
        <v>94527.432000000001</v>
      </c>
      <c r="O18" s="26">
        <f t="shared" si="3"/>
        <v>486137.95200000005</v>
      </c>
    </row>
    <row r="19" spans="2:15" x14ac:dyDescent="0.35">
      <c r="B19" s="41" t="s">
        <v>33</v>
      </c>
      <c r="C19" s="37">
        <f>SUM(C10:C18)</f>
        <v>10647004.560000002</v>
      </c>
      <c r="D19" s="37">
        <f>SUM(D10:D18)</f>
        <v>1516050.0000000002</v>
      </c>
      <c r="E19" s="37">
        <f>SUM(E10:E18)</f>
        <v>12163054.560000001</v>
      </c>
      <c r="F19" s="101"/>
      <c r="G19" s="41" t="s">
        <v>33</v>
      </c>
      <c r="H19" s="37">
        <f>SUM(H10:H18)</f>
        <v>1780088.6399999997</v>
      </c>
      <c r="I19" s="37">
        <f>SUM(I10:I18)</f>
        <v>535416.43200000003</v>
      </c>
      <c r="J19" s="37">
        <f>SUM(J10:J18)</f>
        <v>2315505.0720000002</v>
      </c>
      <c r="K19" s="101"/>
      <c r="L19" s="41" t="s">
        <v>33</v>
      </c>
      <c r="M19" s="37">
        <f>SUM(M10:M18)</f>
        <v>12427093.199999999</v>
      </c>
      <c r="N19" s="37">
        <f>SUM(N10:N18)</f>
        <v>2051466.4320000003</v>
      </c>
      <c r="O19" s="37">
        <f>SUM(O10:O18)</f>
        <v>14478559.631999999</v>
      </c>
    </row>
    <row r="20" spans="2:15" x14ac:dyDescent="0.35">
      <c r="M20" s="13" t="b">
        <f t="shared" ref="M20:N20" si="5">M19=C19+H19</f>
        <v>1</v>
      </c>
      <c r="N20" s="13" t="b">
        <f t="shared" si="5"/>
        <v>1</v>
      </c>
      <c r="O20" s="13" t="b">
        <f>O19=E19+J19</f>
        <v>1</v>
      </c>
    </row>
  </sheetData>
  <mergeCells count="6">
    <mergeCell ref="G7:G9"/>
    <mergeCell ref="H7:J8"/>
    <mergeCell ref="L7:L9"/>
    <mergeCell ref="M7:O8"/>
    <mergeCell ref="B7:B9"/>
    <mergeCell ref="C7:E8"/>
  </mergeCells>
  <pageMargins left="0.45" right="0.45" top="0.5" bottom="0.5" header="0.3" footer="0"/>
  <pageSetup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E17"/>
  <sheetViews>
    <sheetView zoomScale="80" zoomScaleNormal="80" workbookViewId="0">
      <selection activeCell="E12" sqref="E12"/>
    </sheetView>
  </sheetViews>
  <sheetFormatPr defaultColWidth="9.1796875" defaultRowHeight="14.5" x14ac:dyDescent="0.35"/>
  <cols>
    <col min="1" max="2" width="9.1796875" style="13"/>
    <col min="3" max="5" width="11.453125" style="13" customWidth="1"/>
    <col min="6" max="6" width="9.1796875" style="13" customWidth="1"/>
    <col min="7" max="8" width="9.1796875" style="13"/>
    <col min="9" max="11" width="11.453125" style="13" customWidth="1"/>
    <col min="12" max="14" width="9.1796875" style="13" customWidth="1"/>
    <col min="15" max="17" width="11.453125" style="13" customWidth="1"/>
    <col min="18" max="16384" width="9.1796875" style="13"/>
  </cols>
  <sheetData>
    <row r="1" spans="1:5" ht="30" customHeight="1" x14ac:dyDescent="0.5">
      <c r="A1" s="15" t="s">
        <v>129</v>
      </c>
      <c r="B1" s="15" t="s">
        <v>134</v>
      </c>
    </row>
    <row r="2" spans="1:5" ht="15" customHeight="1" x14ac:dyDescent="0.5">
      <c r="A2" s="15"/>
    </row>
    <row r="3" spans="1:5" x14ac:dyDescent="0.35">
      <c r="B3" s="16" t="s">
        <v>92</v>
      </c>
      <c r="C3" s="16" t="s">
        <v>163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ht="15" customHeight="1" x14ac:dyDescent="0.35">
      <c r="B7" s="126"/>
      <c r="C7" s="92" t="s">
        <v>60</v>
      </c>
      <c r="D7" s="92" t="s">
        <v>162</v>
      </c>
      <c r="E7" s="92" t="s">
        <v>32</v>
      </c>
    </row>
    <row r="8" spans="1:5" x14ac:dyDescent="0.35">
      <c r="B8" s="93" t="s">
        <v>10</v>
      </c>
      <c r="C8" s="24">
        <f>'II.A.4'!D27+'II.A.8'!L8</f>
        <v>61951.8</v>
      </c>
      <c r="D8" s="24">
        <f>'II.A.4'!E27</f>
        <v>0</v>
      </c>
      <c r="E8" s="26">
        <f t="shared" ref="E8:E16" si="0">C8+D8</f>
        <v>61951.8</v>
      </c>
    </row>
    <row r="9" spans="1:5" x14ac:dyDescent="0.35">
      <c r="B9" s="93" t="s">
        <v>44</v>
      </c>
      <c r="C9" s="24">
        <f>'II.A.4'!D28+'II.A.8'!L9</f>
        <v>111031.20000000001</v>
      </c>
      <c r="D9" s="24">
        <f>'II.A.4'!E28</f>
        <v>0</v>
      </c>
      <c r="E9" s="26">
        <f t="shared" si="0"/>
        <v>111031.20000000001</v>
      </c>
    </row>
    <row r="10" spans="1:5" x14ac:dyDescent="0.35">
      <c r="B10" s="93" t="s">
        <v>45</v>
      </c>
      <c r="C10" s="24">
        <f>'II.A.4'!D29+'II.A.8'!L10</f>
        <v>173890.92</v>
      </c>
      <c r="D10" s="24">
        <f>'II.A.4'!E29</f>
        <v>0</v>
      </c>
      <c r="E10" s="26">
        <f t="shared" si="0"/>
        <v>173890.92</v>
      </c>
    </row>
    <row r="11" spans="1:5" x14ac:dyDescent="0.35">
      <c r="B11" s="93" t="s">
        <v>46</v>
      </c>
      <c r="C11" s="24">
        <f>'II.A.4'!D30+'II.A.8'!L11</f>
        <v>231661.44</v>
      </c>
      <c r="D11" s="24">
        <f>'II.A.4'!E30</f>
        <v>0</v>
      </c>
      <c r="E11" s="26">
        <f t="shared" si="0"/>
        <v>231661.44</v>
      </c>
    </row>
    <row r="12" spans="1:5" x14ac:dyDescent="0.35">
      <c r="B12" s="93" t="s">
        <v>47</v>
      </c>
      <c r="C12" s="24">
        <f>'II.A.4'!D31+'II.A.8'!L12</f>
        <v>397579.67999999993</v>
      </c>
      <c r="D12" s="24">
        <f>'II.A.4'!E31</f>
        <v>0</v>
      </c>
      <c r="E12" s="26">
        <f t="shared" si="0"/>
        <v>397579.67999999993</v>
      </c>
    </row>
    <row r="13" spans="1:5" x14ac:dyDescent="0.35">
      <c r="B13" s="93" t="s">
        <v>48</v>
      </c>
      <c r="C13" s="24">
        <f>'II.A.4'!D32+'II.A.8'!L13</f>
        <v>750874.08000000007</v>
      </c>
      <c r="D13" s="24">
        <f>'II.A.4'!E32</f>
        <v>0</v>
      </c>
      <c r="E13" s="26">
        <f t="shared" si="0"/>
        <v>750874.08000000007</v>
      </c>
    </row>
    <row r="14" spans="1:5" x14ac:dyDescent="0.35">
      <c r="B14" s="93" t="s">
        <v>49</v>
      </c>
      <c r="C14" s="24">
        <f>'II.A.4'!D33+'II.A.8'!L14</f>
        <v>1097843.76</v>
      </c>
      <c r="D14" s="24">
        <f>'II.A.4'!E33</f>
        <v>0</v>
      </c>
      <c r="E14" s="26">
        <f t="shared" si="0"/>
        <v>1097843.76</v>
      </c>
    </row>
    <row r="15" spans="1:5" x14ac:dyDescent="0.35">
      <c r="B15" s="93" t="s">
        <v>50</v>
      </c>
      <c r="C15" s="24">
        <f>'II.A.4'!D34+'II.A.8'!L15</f>
        <v>864130.67999999993</v>
      </c>
      <c r="D15" s="24">
        <f>'II.A.4'!E34</f>
        <v>0</v>
      </c>
      <c r="E15" s="26">
        <f t="shared" si="0"/>
        <v>864130.67999999993</v>
      </c>
    </row>
    <row r="16" spans="1:5" x14ac:dyDescent="0.35">
      <c r="B16" s="93" t="s">
        <v>51</v>
      </c>
      <c r="C16" s="24">
        <f>'II.A.4'!D35+'II.A.8'!L16</f>
        <v>99877.68</v>
      </c>
      <c r="D16" s="24">
        <f>'II.A.4'!E35</f>
        <v>0</v>
      </c>
      <c r="E16" s="26">
        <f t="shared" si="0"/>
        <v>99877.68</v>
      </c>
    </row>
    <row r="17" spans="2:5" x14ac:dyDescent="0.35">
      <c r="B17" s="41" t="s">
        <v>33</v>
      </c>
      <c r="C17" s="37">
        <f>SUM(C8:C16)</f>
        <v>3788841.2399999998</v>
      </c>
      <c r="D17" s="37">
        <f>SUM(D8:D16)</f>
        <v>0</v>
      </c>
      <c r="E17" s="37">
        <f>SUM(E8:E16)</f>
        <v>3788841.2399999998</v>
      </c>
    </row>
  </sheetData>
  <mergeCells count="2">
    <mergeCell ref="B5:B7"/>
    <mergeCell ref="C5:E6"/>
  </mergeCells>
  <pageMargins left="0.7" right="0.7" top="0.75" bottom="0.75" header="0.3" footer="0.3"/>
  <pageSetup scale="86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E17"/>
  <sheetViews>
    <sheetView zoomScale="80" zoomScaleNormal="80" workbookViewId="0">
      <selection activeCell="E23" sqref="E23"/>
    </sheetView>
  </sheetViews>
  <sheetFormatPr defaultColWidth="9.1796875" defaultRowHeight="14.5" x14ac:dyDescent="0.35"/>
  <cols>
    <col min="1" max="2" width="9.1796875" style="13"/>
    <col min="3" max="3" width="12.7265625" style="13" customWidth="1"/>
    <col min="4" max="4" width="11.453125" style="13" customWidth="1"/>
    <col min="5" max="5" width="12.453125" style="13" bestFit="1" customWidth="1"/>
    <col min="6" max="6" width="9.1796875" style="13" customWidth="1"/>
    <col min="7" max="8" width="9.1796875" style="13"/>
    <col min="9" max="11" width="11.453125" style="13" customWidth="1"/>
    <col min="12" max="14" width="9.1796875" style="13" customWidth="1"/>
    <col min="15" max="17" width="11.453125" style="13" customWidth="1"/>
    <col min="18" max="16384" width="9.1796875" style="13"/>
  </cols>
  <sheetData>
    <row r="1" spans="1:5" ht="30" customHeight="1" x14ac:dyDescent="0.5">
      <c r="A1" s="15" t="s">
        <v>129</v>
      </c>
      <c r="B1" s="15" t="s">
        <v>134</v>
      </c>
    </row>
    <row r="2" spans="1:5" ht="15" customHeight="1" x14ac:dyDescent="0.5">
      <c r="A2" s="15"/>
    </row>
    <row r="3" spans="1:5" x14ac:dyDescent="0.35">
      <c r="B3" s="16" t="s">
        <v>94</v>
      </c>
      <c r="C3" s="16" t="s">
        <v>164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ht="15" customHeight="1" x14ac:dyDescent="0.35">
      <c r="B7" s="126"/>
      <c r="C7" s="92" t="s">
        <v>60</v>
      </c>
      <c r="D7" s="92" t="s">
        <v>162</v>
      </c>
      <c r="E7" s="92" t="s">
        <v>32</v>
      </c>
    </row>
    <row r="8" spans="1:5" x14ac:dyDescent="0.35">
      <c r="B8" s="93" t="s">
        <v>10</v>
      </c>
      <c r="C8" s="24">
        <f>'II.A.4'!J27+'II.A.8'!M8</f>
        <v>156131.40000000002</v>
      </c>
      <c r="D8" s="24">
        <f>'II.A.4'!K27</f>
        <v>0</v>
      </c>
      <c r="E8" s="26">
        <f t="shared" ref="E8:E16" si="0">C8+D8</f>
        <v>156131.40000000002</v>
      </c>
    </row>
    <row r="9" spans="1:5" x14ac:dyDescent="0.35">
      <c r="B9" s="93" t="s">
        <v>44</v>
      </c>
      <c r="C9" s="24">
        <f>'II.A.4'!J28+'II.A.8'!M9</f>
        <v>298784.88</v>
      </c>
      <c r="D9" s="24">
        <f>'II.A.4'!K28</f>
        <v>0</v>
      </c>
      <c r="E9" s="26">
        <f t="shared" si="0"/>
        <v>298784.88</v>
      </c>
    </row>
    <row r="10" spans="1:5" x14ac:dyDescent="0.35">
      <c r="B10" s="93" t="s">
        <v>45</v>
      </c>
      <c r="C10" s="24">
        <f>'II.A.4'!J29+'II.A.8'!M10</f>
        <v>510465.48</v>
      </c>
      <c r="D10" s="24">
        <f>'II.A.4'!K29</f>
        <v>0</v>
      </c>
      <c r="E10" s="26">
        <f t="shared" si="0"/>
        <v>510465.48</v>
      </c>
    </row>
    <row r="11" spans="1:5" x14ac:dyDescent="0.35">
      <c r="B11" s="93" t="s">
        <v>46</v>
      </c>
      <c r="C11" s="24">
        <f>'II.A.4'!J30+'II.A.8'!M11</f>
        <v>693999.36</v>
      </c>
      <c r="D11" s="24">
        <f>'II.A.4'!K30</f>
        <v>0</v>
      </c>
      <c r="E11" s="26">
        <f t="shared" si="0"/>
        <v>693999.36</v>
      </c>
    </row>
    <row r="12" spans="1:5" x14ac:dyDescent="0.35">
      <c r="B12" s="93" t="s">
        <v>47</v>
      </c>
      <c r="C12" s="24">
        <f>'II.A.4'!J31+'II.A.8'!M12</f>
        <v>1176216.48</v>
      </c>
      <c r="D12" s="24">
        <f>'II.A.4'!K31</f>
        <v>0</v>
      </c>
      <c r="E12" s="26">
        <f t="shared" si="0"/>
        <v>1176216.48</v>
      </c>
    </row>
    <row r="13" spans="1:5" x14ac:dyDescent="0.35">
      <c r="B13" s="93" t="s">
        <v>48</v>
      </c>
      <c r="C13" s="24">
        <f>'II.A.4'!J32+'II.A.8'!M13</f>
        <v>2110394.8800000004</v>
      </c>
      <c r="D13" s="24">
        <f>'II.A.4'!K32</f>
        <v>0</v>
      </c>
      <c r="E13" s="26">
        <f t="shared" si="0"/>
        <v>2110394.8800000004</v>
      </c>
    </row>
    <row r="14" spans="1:5" x14ac:dyDescent="0.35">
      <c r="B14" s="93" t="s">
        <v>49</v>
      </c>
      <c r="C14" s="24">
        <f>'II.A.4'!J33+'II.A.8'!M14</f>
        <v>3093007.3200000003</v>
      </c>
      <c r="D14" s="24">
        <f>'II.A.4'!K33</f>
        <v>0</v>
      </c>
      <c r="E14" s="26">
        <f t="shared" si="0"/>
        <v>3093007.3200000003</v>
      </c>
    </row>
    <row r="15" spans="1:5" x14ac:dyDescent="0.35">
      <c r="B15" s="93" t="s">
        <v>50</v>
      </c>
      <c r="C15" s="24">
        <f>'II.A.4'!J34+'II.A.8'!M15</f>
        <v>2591433.5999999996</v>
      </c>
      <c r="D15" s="24">
        <f>'II.A.4'!K34</f>
        <v>0</v>
      </c>
      <c r="E15" s="26">
        <f t="shared" si="0"/>
        <v>2591433.5999999996</v>
      </c>
    </row>
    <row r="16" spans="1:5" x14ac:dyDescent="0.35">
      <c r="B16" s="93" t="s">
        <v>51</v>
      </c>
      <c r="C16" s="24">
        <f>'II.A.4'!J35+'II.A.8'!M16</f>
        <v>289954.44</v>
      </c>
      <c r="D16" s="24">
        <f>'II.A.4'!K35</f>
        <v>0</v>
      </c>
      <c r="E16" s="26">
        <f t="shared" si="0"/>
        <v>289954.44</v>
      </c>
    </row>
    <row r="17" spans="2:5" x14ac:dyDescent="0.35">
      <c r="B17" s="41" t="s">
        <v>33</v>
      </c>
      <c r="C17" s="37">
        <f>SUM(C8:C16)</f>
        <v>10920387.84</v>
      </c>
      <c r="D17" s="37">
        <f>SUM(D8:D16)</f>
        <v>0</v>
      </c>
      <c r="E17" s="37">
        <f>SUM(E8:E16)</f>
        <v>10920387.84</v>
      </c>
    </row>
  </sheetData>
  <mergeCells count="2">
    <mergeCell ref="B5:B7"/>
    <mergeCell ref="C5:E6"/>
  </mergeCells>
  <pageMargins left="0.7" right="0.7" top="0.75" bottom="0.75" header="0.3" footer="0.3"/>
  <pageSetup scale="86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E17"/>
  <sheetViews>
    <sheetView zoomScale="80" zoomScaleNormal="80" workbookViewId="0">
      <selection activeCell="C20" sqref="C20"/>
    </sheetView>
  </sheetViews>
  <sheetFormatPr defaultColWidth="9.1796875" defaultRowHeight="14.5" x14ac:dyDescent="0.35"/>
  <cols>
    <col min="1" max="2" width="9.1796875" style="13"/>
    <col min="3" max="5" width="12.81640625" style="13" customWidth="1"/>
    <col min="6" max="6" width="9.1796875" style="13" customWidth="1"/>
    <col min="7" max="8" width="9.1796875" style="13"/>
    <col min="9" max="11" width="11.453125" style="13" customWidth="1"/>
    <col min="12" max="14" width="9.1796875" style="13" customWidth="1"/>
    <col min="15" max="17" width="11.453125" style="13" customWidth="1"/>
    <col min="18" max="16384" width="9.1796875" style="13"/>
  </cols>
  <sheetData>
    <row r="1" spans="1:5" ht="30" customHeight="1" x14ac:dyDescent="0.5">
      <c r="A1" s="15" t="s">
        <v>129</v>
      </c>
      <c r="B1" s="15" t="s">
        <v>134</v>
      </c>
    </row>
    <row r="2" spans="1:5" ht="15" customHeight="1" x14ac:dyDescent="0.5">
      <c r="A2" s="15"/>
    </row>
    <row r="3" spans="1:5" x14ac:dyDescent="0.35">
      <c r="B3" s="16" t="s">
        <v>96</v>
      </c>
      <c r="C3" s="16" t="s">
        <v>165</v>
      </c>
    </row>
    <row r="5" spans="1:5" ht="15" customHeight="1" x14ac:dyDescent="0.35">
      <c r="B5" s="126" t="s">
        <v>4</v>
      </c>
      <c r="C5" s="131" t="s">
        <v>28</v>
      </c>
      <c r="D5" s="131"/>
      <c r="E5" s="131"/>
    </row>
    <row r="6" spans="1:5" x14ac:dyDescent="0.35">
      <c r="B6" s="126"/>
      <c r="C6" s="131"/>
      <c r="D6" s="131"/>
      <c r="E6" s="131"/>
    </row>
    <row r="7" spans="1:5" ht="15" customHeight="1" x14ac:dyDescent="0.35">
      <c r="B7" s="126"/>
      <c r="C7" s="92" t="s">
        <v>60</v>
      </c>
      <c r="D7" s="92" t="s">
        <v>162</v>
      </c>
      <c r="E7" s="92" t="s">
        <v>32</v>
      </c>
    </row>
    <row r="8" spans="1:5" x14ac:dyDescent="0.35">
      <c r="B8" s="93" t="s">
        <v>10</v>
      </c>
      <c r="C8" s="24">
        <f>'II.A.13'!M10+'II.A.14'!C8+'II.A.15'!C8</f>
        <v>441013.2</v>
      </c>
      <c r="D8" s="24">
        <f>'II.A.13'!N10+'II.A.14'!D8+'II.A.15'!D8</f>
        <v>49517.040000000008</v>
      </c>
      <c r="E8" s="26">
        <f t="shared" ref="E8:E16" si="0">C8+D8</f>
        <v>490530.24</v>
      </c>
    </row>
    <row r="9" spans="1:5" x14ac:dyDescent="0.35">
      <c r="B9" s="93" t="s">
        <v>44</v>
      </c>
      <c r="C9" s="24">
        <f>'II.A.13'!M11+'II.A.14'!C9+'II.A.15'!C9</f>
        <v>706648.32000000007</v>
      </c>
      <c r="D9" s="24">
        <f>'II.A.13'!N11+'II.A.14'!D9+'II.A.15'!D9</f>
        <v>65954.304000000004</v>
      </c>
      <c r="E9" s="26">
        <f t="shared" si="0"/>
        <v>772602.62400000007</v>
      </c>
    </row>
    <row r="10" spans="1:5" x14ac:dyDescent="0.35">
      <c r="B10" s="93" t="s">
        <v>45</v>
      </c>
      <c r="C10" s="24">
        <f>'II.A.13'!M12+'II.A.14'!C10+'II.A.15'!C10</f>
        <v>1112109.6000000001</v>
      </c>
      <c r="D10" s="24">
        <f>'II.A.13'!N12+'II.A.14'!D10+'II.A.15'!D10</f>
        <v>96473.496000000014</v>
      </c>
      <c r="E10" s="26">
        <f t="shared" si="0"/>
        <v>1208583.0960000001</v>
      </c>
    </row>
    <row r="11" spans="1:5" x14ac:dyDescent="0.35">
      <c r="B11" s="93" t="s">
        <v>46</v>
      </c>
      <c r="C11" s="24">
        <f>'II.A.13'!M13+'II.A.14'!C11+'II.A.15'!C11</f>
        <v>1474268.1600000001</v>
      </c>
      <c r="D11" s="24">
        <f>'II.A.13'!N13+'II.A.14'!D11+'II.A.15'!D11</f>
        <v>123915.648</v>
      </c>
      <c r="E11" s="26">
        <f t="shared" si="0"/>
        <v>1598183.8080000002</v>
      </c>
    </row>
    <row r="12" spans="1:5" x14ac:dyDescent="0.35">
      <c r="B12" s="93" t="s">
        <v>47</v>
      </c>
      <c r="C12" s="24">
        <f>'II.A.13'!M14+'II.A.14'!C12+'II.A.15'!C12</f>
        <v>2539192.3199999998</v>
      </c>
      <c r="D12" s="24">
        <f>'II.A.13'!N14+'II.A.14'!D12+'II.A.15'!D12</f>
        <v>220414.75200000004</v>
      </c>
      <c r="E12" s="26">
        <f t="shared" si="0"/>
        <v>2759607.0719999997</v>
      </c>
    </row>
    <row r="13" spans="1:5" x14ac:dyDescent="0.35">
      <c r="B13" s="93" t="s">
        <v>48</v>
      </c>
      <c r="C13" s="24">
        <f>'II.A.13'!M15+'II.A.14'!C13+'II.A.15'!C13</f>
        <v>4755424.08</v>
      </c>
      <c r="D13" s="24">
        <f>'II.A.13'!N15+'II.A.14'!D13+'II.A.15'!D13</f>
        <v>417841.24800000002</v>
      </c>
      <c r="E13" s="26">
        <f t="shared" si="0"/>
        <v>5173265.3279999997</v>
      </c>
    </row>
    <row r="14" spans="1:5" x14ac:dyDescent="0.35">
      <c r="B14" s="93" t="s">
        <v>49</v>
      </c>
      <c r="C14" s="24">
        <f>'II.A.13'!M16+'II.A.14'!C14+'II.A.15'!C14</f>
        <v>7620219.3600000003</v>
      </c>
      <c r="D14" s="24">
        <f>'II.A.13'!N16+'II.A.14'!D14+'II.A.15'!D14</f>
        <v>592923.24000000011</v>
      </c>
      <c r="E14" s="26">
        <f t="shared" si="0"/>
        <v>8213142.6000000006</v>
      </c>
    </row>
    <row r="15" spans="1:5" x14ac:dyDescent="0.35">
      <c r="B15" s="93" t="s">
        <v>50</v>
      </c>
      <c r="C15" s="24">
        <f>'II.A.13'!M17+'II.A.14'!C15+'II.A.15'!C15</f>
        <v>7706004.5999999996</v>
      </c>
      <c r="D15" s="24">
        <f>'II.A.13'!N17+'II.A.14'!D15+'II.A.15'!D15</f>
        <v>389899.27200000006</v>
      </c>
      <c r="E15" s="26">
        <f t="shared" si="0"/>
        <v>8095903.8719999995</v>
      </c>
    </row>
    <row r="16" spans="1:5" x14ac:dyDescent="0.35">
      <c r="B16" s="93" t="s">
        <v>51</v>
      </c>
      <c r="C16" s="24">
        <f>'II.A.13'!M18+'II.A.14'!C16+'II.A.15'!C16</f>
        <v>781442.64</v>
      </c>
      <c r="D16" s="24">
        <f>'II.A.13'!N18+'II.A.14'!D16+'II.A.15'!D16</f>
        <v>94527.432000000001</v>
      </c>
      <c r="E16" s="26">
        <f t="shared" si="0"/>
        <v>875970.07200000004</v>
      </c>
    </row>
    <row r="17" spans="2:5" x14ac:dyDescent="0.35">
      <c r="B17" s="41" t="s">
        <v>33</v>
      </c>
      <c r="C17" s="37">
        <f>SUM(C8:C16)</f>
        <v>27136322.280000001</v>
      </c>
      <c r="D17" s="37">
        <f>SUM(D8:D16)</f>
        <v>2051466.4320000003</v>
      </c>
      <c r="E17" s="37">
        <f>SUM(E8:E16)</f>
        <v>29187788.712000001</v>
      </c>
    </row>
  </sheetData>
  <mergeCells count="2">
    <mergeCell ref="B5:B7"/>
    <mergeCell ref="C5:E6"/>
  </mergeCells>
  <pageMargins left="0.7" right="0.7" top="0.75" bottom="0.75" header="0.3" footer="0.3"/>
  <pageSetup scale="8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K30"/>
  <sheetViews>
    <sheetView zoomScale="80" zoomScaleNormal="80" workbookViewId="0">
      <selection activeCell="I16" sqref="I16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2.453125" style="13" customWidth="1"/>
    <col min="6" max="6" width="9.1796875" style="13"/>
    <col min="7" max="7" width="17.81640625" style="13" customWidth="1"/>
    <col min="8" max="9" width="9.1796875" style="13"/>
    <col min="10" max="11" width="20" style="13" customWidth="1"/>
    <col min="12" max="16384" width="9.1796875" style="13"/>
  </cols>
  <sheetData>
    <row r="1" spans="1:11" ht="30" customHeight="1" x14ac:dyDescent="0.5">
      <c r="A1" s="15" t="s">
        <v>129</v>
      </c>
      <c r="B1" s="15" t="s">
        <v>134</v>
      </c>
    </row>
    <row r="3" spans="1:11" x14ac:dyDescent="0.35">
      <c r="B3" s="16" t="s">
        <v>98</v>
      </c>
      <c r="C3" s="16" t="s">
        <v>99</v>
      </c>
    </row>
    <row r="4" spans="1:11" ht="15" thickBot="1" x14ac:dyDescent="0.4"/>
    <row r="5" spans="1:11" ht="15" customHeight="1" x14ac:dyDescent="0.35">
      <c r="C5" s="126" t="s">
        <v>4</v>
      </c>
      <c r="D5" s="131" t="s">
        <v>5</v>
      </c>
      <c r="E5" s="107"/>
      <c r="F5" s="126" t="s">
        <v>4</v>
      </c>
      <c r="G5" s="131" t="s">
        <v>5</v>
      </c>
      <c r="I5" s="1" t="s">
        <v>166</v>
      </c>
      <c r="J5" s="2" t="s">
        <v>167</v>
      </c>
      <c r="K5" s="5" t="s">
        <v>168</v>
      </c>
    </row>
    <row r="6" spans="1:11" ht="15" customHeight="1" x14ac:dyDescent="0.35">
      <c r="C6" s="126"/>
      <c r="D6" s="131"/>
      <c r="E6" s="107"/>
      <c r="F6" s="126"/>
      <c r="G6" s="131"/>
      <c r="I6" s="3">
        <v>65</v>
      </c>
      <c r="J6" s="12">
        <f>'[8]Local Retireds 2017 (A)'!D8</f>
        <v>76354500</v>
      </c>
      <c r="K6" s="12">
        <f>'[8]Local Retireds 2017 (A)'!F8</f>
        <v>10025250</v>
      </c>
    </row>
    <row r="7" spans="1:11" ht="15" thickBot="1" x14ac:dyDescent="0.4">
      <c r="C7" s="93" t="s">
        <v>169</v>
      </c>
      <c r="D7" s="24">
        <f>SUM(J6:K6)</f>
        <v>86379750</v>
      </c>
      <c r="E7" s="105"/>
      <c r="F7" s="93">
        <v>87</v>
      </c>
      <c r="G7" s="11">
        <f>'[8]Local Retireds 2017 (A)'!H30</f>
        <v>3589750</v>
      </c>
      <c r="I7" s="7">
        <v>66</v>
      </c>
      <c r="J7" s="12">
        <f>'[8]Local Retireds 2017 (A)'!D9</f>
        <v>58574000</v>
      </c>
      <c r="K7" s="12">
        <f>'[8]Local Retireds 2017 (A)'!F9</f>
        <v>9204000</v>
      </c>
    </row>
    <row r="8" spans="1:11" x14ac:dyDescent="0.35">
      <c r="C8" s="93" t="s">
        <v>170</v>
      </c>
      <c r="D8" s="24">
        <f>SUM(J7:K7)</f>
        <v>67778000</v>
      </c>
      <c r="E8" s="105"/>
      <c r="F8" s="93">
        <v>88</v>
      </c>
      <c r="G8" s="11">
        <f>'[8]Local Retireds 2017 (A)'!H31</f>
        <v>2902000</v>
      </c>
    </row>
    <row r="9" spans="1:11" x14ac:dyDescent="0.35">
      <c r="C9" s="93">
        <v>67</v>
      </c>
      <c r="D9" s="11">
        <f>'[8]Local Retireds 2017 (A)'!H10</f>
        <v>38215500</v>
      </c>
      <c r="E9" s="105"/>
      <c r="F9" s="93">
        <v>89</v>
      </c>
      <c r="G9" s="11">
        <f>'[8]Local Retireds 2017 (A)'!H32</f>
        <v>2606750</v>
      </c>
    </row>
    <row r="10" spans="1:11" ht="15" customHeight="1" x14ac:dyDescent="0.35">
      <c r="C10" s="93">
        <v>68</v>
      </c>
      <c r="D10" s="11">
        <f>'[8]Local Retireds 2017 (A)'!H11</f>
        <v>35862500</v>
      </c>
      <c r="E10" s="105"/>
      <c r="F10" s="93">
        <v>90</v>
      </c>
      <c r="G10" s="11">
        <f>'[8]Local Retireds 2017 (A)'!H33</f>
        <v>2110000</v>
      </c>
    </row>
    <row r="11" spans="1:11" x14ac:dyDescent="0.35">
      <c r="C11" s="93">
        <v>69</v>
      </c>
      <c r="D11" s="11">
        <f>'[8]Local Retireds 2017 (A)'!H12</f>
        <v>34246000</v>
      </c>
      <c r="E11" s="105"/>
      <c r="F11" s="93">
        <v>91</v>
      </c>
      <c r="G11" s="11">
        <f>'[8]Local Retireds 2017 (A)'!H34</f>
        <v>1584000</v>
      </c>
    </row>
    <row r="12" spans="1:11" x14ac:dyDescent="0.35">
      <c r="C12" s="93">
        <v>70</v>
      </c>
      <c r="D12" s="11">
        <f>'[8]Local Retireds 2017 (A)'!H13</f>
        <v>34420000</v>
      </c>
      <c r="E12" s="105"/>
      <c r="F12" s="93">
        <v>92</v>
      </c>
      <c r="G12" s="11">
        <f>'[8]Local Retireds 2017 (A)'!H35</f>
        <v>1244000</v>
      </c>
    </row>
    <row r="13" spans="1:11" x14ac:dyDescent="0.35">
      <c r="C13" s="93">
        <v>71</v>
      </c>
      <c r="D13" s="11">
        <f>'[8]Local Retireds 2017 (A)'!H14</f>
        <v>33078000</v>
      </c>
      <c r="E13" s="105"/>
      <c r="F13" s="93">
        <v>93</v>
      </c>
      <c r="G13" s="11">
        <f>'[8]Local Retireds 2017 (A)'!H36</f>
        <v>899500</v>
      </c>
    </row>
    <row r="14" spans="1:11" x14ac:dyDescent="0.35">
      <c r="C14" s="93">
        <v>72</v>
      </c>
      <c r="D14" s="11">
        <f>'[8]Local Retireds 2017 (A)'!H15</f>
        <v>28087000</v>
      </c>
      <c r="E14" s="105"/>
      <c r="F14" s="93">
        <v>94</v>
      </c>
      <c r="G14" s="11">
        <f>'[8]Local Retireds 2017 (A)'!H37</f>
        <v>739750</v>
      </c>
    </row>
    <row r="15" spans="1:11" x14ac:dyDescent="0.35">
      <c r="C15" s="93">
        <v>73</v>
      </c>
      <c r="D15" s="11">
        <f>'[8]Local Retireds 2017 (A)'!H16</f>
        <v>21217000</v>
      </c>
      <c r="E15" s="105"/>
      <c r="F15" s="93">
        <v>95</v>
      </c>
      <c r="G15" s="11">
        <f>'[8]Local Retireds 2017 (A)'!H38</f>
        <v>467000</v>
      </c>
    </row>
    <row r="16" spans="1:11" x14ac:dyDescent="0.35">
      <c r="C16" s="93">
        <v>74</v>
      </c>
      <c r="D16" s="11">
        <f>'[8]Local Retireds 2017 (A)'!H17</f>
        <v>20258500</v>
      </c>
      <c r="E16" s="105"/>
      <c r="F16" s="93">
        <v>96</v>
      </c>
      <c r="G16" s="11">
        <f>'[8]Local Retireds 2017 (A)'!H39</f>
        <v>372000</v>
      </c>
    </row>
    <row r="17" spans="3:8" x14ac:dyDescent="0.35">
      <c r="C17" s="93">
        <v>75</v>
      </c>
      <c r="D17" s="11">
        <f>'[8]Local Retireds 2017 (A)'!H18</f>
        <v>19822750</v>
      </c>
      <c r="E17" s="105"/>
      <c r="F17" s="93">
        <v>97</v>
      </c>
      <c r="G17" s="11">
        <f>'[8]Local Retireds 2017 (A)'!H40</f>
        <v>259500</v>
      </c>
    </row>
    <row r="18" spans="3:8" x14ac:dyDescent="0.35">
      <c r="C18" s="93">
        <v>76</v>
      </c>
      <c r="D18" s="11">
        <f>'[8]Local Retireds 2017 (A)'!H19</f>
        <v>17056750</v>
      </c>
      <c r="E18" s="105"/>
      <c r="F18" s="93">
        <v>98</v>
      </c>
      <c r="G18" s="11">
        <f>'[8]Local Retireds 2017 (A)'!H41</f>
        <v>124500</v>
      </c>
    </row>
    <row r="19" spans="3:8" x14ac:dyDescent="0.35">
      <c r="C19" s="93">
        <v>77</v>
      </c>
      <c r="D19" s="11">
        <f>'[8]Local Retireds 2017 (A)'!H20</f>
        <v>14011250</v>
      </c>
      <c r="E19" s="105"/>
      <c r="F19" s="93">
        <v>99</v>
      </c>
      <c r="G19" s="11">
        <f>'[8]Local Retireds 2017 (A)'!H42</f>
        <v>54000</v>
      </c>
    </row>
    <row r="20" spans="3:8" x14ac:dyDescent="0.35">
      <c r="C20" s="93">
        <v>78</v>
      </c>
      <c r="D20" s="11">
        <f>'[8]Local Retireds 2017 (A)'!H21</f>
        <v>11794750</v>
      </c>
      <c r="E20" s="105"/>
      <c r="F20" s="93">
        <v>100</v>
      </c>
      <c r="G20" s="11">
        <f>'[8]Local Retireds 2017 (A)'!H43</f>
        <v>117500</v>
      </c>
    </row>
    <row r="21" spans="3:8" x14ac:dyDescent="0.35">
      <c r="C21" s="93">
        <v>79</v>
      </c>
      <c r="D21" s="11">
        <f>'[8]Local Retireds 2017 (A)'!H22</f>
        <v>10316000</v>
      </c>
      <c r="E21" s="105"/>
      <c r="F21" s="93">
        <v>101</v>
      </c>
      <c r="G21" s="11">
        <v>0</v>
      </c>
    </row>
    <row r="22" spans="3:8" x14ac:dyDescent="0.35">
      <c r="C22" s="93">
        <v>80</v>
      </c>
      <c r="D22" s="11">
        <f>'[8]Local Retireds 2017 (A)'!H23</f>
        <v>10084750</v>
      </c>
      <c r="E22" s="105"/>
      <c r="F22" s="93">
        <v>102</v>
      </c>
      <c r="G22" s="11">
        <v>0</v>
      </c>
    </row>
    <row r="23" spans="3:8" x14ac:dyDescent="0.35">
      <c r="C23" s="93">
        <v>81</v>
      </c>
      <c r="D23" s="11">
        <f>'[8]Local Retireds 2017 (A)'!H24</f>
        <v>8051750</v>
      </c>
      <c r="E23" s="105"/>
      <c r="F23" s="93">
        <v>103</v>
      </c>
      <c r="G23" s="11">
        <v>0</v>
      </c>
    </row>
    <row r="24" spans="3:8" x14ac:dyDescent="0.35">
      <c r="C24" s="93">
        <v>82</v>
      </c>
      <c r="D24" s="11">
        <f>'[8]Local Retireds 2017 (A)'!H25</f>
        <v>8012250</v>
      </c>
      <c r="E24" s="105"/>
      <c r="F24" s="93">
        <v>104</v>
      </c>
      <c r="G24" s="11">
        <v>0</v>
      </c>
    </row>
    <row r="25" spans="3:8" x14ac:dyDescent="0.35">
      <c r="C25" s="93">
        <v>83</v>
      </c>
      <c r="D25" s="11">
        <f>'[8]Local Retireds 2017 (A)'!H26</f>
        <v>7084500</v>
      </c>
      <c r="E25" s="105"/>
      <c r="F25" s="93">
        <v>105</v>
      </c>
      <c r="G25" s="11">
        <v>0</v>
      </c>
    </row>
    <row r="26" spans="3:8" x14ac:dyDescent="0.35">
      <c r="C26" s="93">
        <v>84</v>
      </c>
      <c r="D26" s="11">
        <f>'[8]Local Retireds 2017 (A)'!H27</f>
        <v>5698500</v>
      </c>
      <c r="E26" s="105"/>
      <c r="F26" s="93">
        <v>106</v>
      </c>
      <c r="G26" s="11">
        <v>0</v>
      </c>
    </row>
    <row r="27" spans="3:8" x14ac:dyDescent="0.35">
      <c r="C27" s="93">
        <v>85</v>
      </c>
      <c r="D27" s="11">
        <f>'[8]Local Retireds 2017 (A)'!H28</f>
        <v>4501250</v>
      </c>
      <c r="E27" s="105"/>
      <c r="F27" s="93">
        <v>107</v>
      </c>
      <c r="G27" s="11">
        <v>0</v>
      </c>
    </row>
    <row r="28" spans="3:8" x14ac:dyDescent="0.35">
      <c r="C28" s="93">
        <v>86</v>
      </c>
      <c r="D28" s="11">
        <f>'[8]Local Retireds 2017 (A)'!H29</f>
        <v>4127500</v>
      </c>
      <c r="E28" s="105"/>
      <c r="F28" s="93">
        <v>108</v>
      </c>
      <c r="G28" s="11">
        <v>0</v>
      </c>
    </row>
    <row r="29" spans="3:8" x14ac:dyDescent="0.35">
      <c r="C29" s="93"/>
      <c r="D29" s="6"/>
      <c r="E29" s="105"/>
      <c r="F29" s="93"/>
      <c r="G29" s="6"/>
    </row>
    <row r="30" spans="3:8" x14ac:dyDescent="0.35">
      <c r="C30" s="92" t="s">
        <v>19</v>
      </c>
      <c r="D30" s="39"/>
      <c r="E30" s="106"/>
      <c r="F30" s="92"/>
      <c r="G30" s="42">
        <f>SUM(G7:G28,D7:D28)</f>
        <v>537174500</v>
      </c>
      <c r="H30" s="14"/>
    </row>
  </sheetData>
  <mergeCells count="4">
    <mergeCell ref="C5:C6"/>
    <mergeCell ref="D5:D6"/>
    <mergeCell ref="F5:F6"/>
    <mergeCell ref="G5:G6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0"/>
  <sheetViews>
    <sheetView zoomScale="80" zoomScaleNormal="80" zoomScaleSheetLayoutView="80" workbookViewId="0">
      <selection sqref="A1:Q60"/>
    </sheetView>
  </sheetViews>
  <sheetFormatPr defaultColWidth="9.1796875" defaultRowHeight="14.5" x14ac:dyDescent="0.35"/>
  <cols>
    <col min="1" max="1" width="4.81640625" style="13" customWidth="1"/>
    <col min="2" max="2" width="6.26953125" style="13" customWidth="1"/>
    <col min="3" max="3" width="9.1796875" style="13"/>
    <col min="4" max="5" width="11.453125" style="13" customWidth="1"/>
    <col min="6" max="6" width="9.1796875" style="13"/>
    <col min="7" max="8" width="15.26953125" style="13" bestFit="1" customWidth="1"/>
    <col min="9" max="9" width="10.81640625" style="13" customWidth="1"/>
    <col min="10" max="10" width="9.1796875" style="13"/>
    <col min="11" max="11" width="10.7265625" style="13" customWidth="1"/>
    <col min="12" max="12" width="3.7265625" style="13" customWidth="1"/>
    <col min="13" max="13" width="5.7265625" style="13" customWidth="1"/>
    <col min="14" max="14" width="10.453125" style="13" customWidth="1"/>
    <col min="15" max="15" width="4.1796875" style="13" customWidth="1"/>
    <col min="16" max="16" width="7.1796875" style="17" customWidth="1"/>
    <col min="17" max="17" width="10.1796875" style="17" customWidth="1"/>
    <col min="18" max="20" width="11.453125" style="13" customWidth="1"/>
    <col min="21" max="16384" width="9.1796875" style="13"/>
  </cols>
  <sheetData>
    <row r="1" spans="1:17" ht="30" customHeight="1" x14ac:dyDescent="0.5">
      <c r="A1" s="15" t="s">
        <v>0</v>
      </c>
      <c r="B1" s="15" t="s">
        <v>1</v>
      </c>
      <c r="O1" s="66"/>
    </row>
    <row r="3" spans="1:17" x14ac:dyDescent="0.35">
      <c r="B3" s="16" t="s">
        <v>22</v>
      </c>
      <c r="C3" s="16" t="s">
        <v>23</v>
      </c>
      <c r="D3" s="16" t="s">
        <v>24</v>
      </c>
    </row>
    <row r="4" spans="1:17" ht="16.5" customHeight="1" x14ac:dyDescent="0.35">
      <c r="C4" s="126" t="s">
        <v>4</v>
      </c>
      <c r="D4" s="127" t="s">
        <v>5</v>
      </c>
      <c r="E4" s="127"/>
      <c r="F4" s="126" t="s">
        <v>4</v>
      </c>
      <c r="G4" s="127" t="s">
        <v>5</v>
      </c>
      <c r="H4" s="127"/>
    </row>
    <row r="5" spans="1:17" ht="15.75" customHeight="1" x14ac:dyDescent="0.35">
      <c r="C5" s="126"/>
      <c r="D5" s="127" t="s">
        <v>6</v>
      </c>
      <c r="E5" s="127"/>
      <c r="F5" s="126"/>
      <c r="G5" s="127" t="s">
        <v>6</v>
      </c>
      <c r="H5" s="127"/>
    </row>
    <row r="6" spans="1:17" ht="15.75" customHeight="1" x14ac:dyDescent="0.35">
      <c r="C6" s="126"/>
      <c r="D6" s="92" t="s">
        <v>7</v>
      </c>
      <c r="E6" s="92" t="s">
        <v>8</v>
      </c>
      <c r="F6" s="126"/>
      <c r="G6" s="92" t="s">
        <v>9</v>
      </c>
      <c r="H6" s="92" t="s">
        <v>8</v>
      </c>
      <c r="J6" s="13" t="s">
        <v>56</v>
      </c>
      <c r="K6" s="68" t="s">
        <v>188</v>
      </c>
      <c r="L6" s="68"/>
      <c r="M6" s="68" t="s">
        <v>56</v>
      </c>
      <c r="N6" s="68" t="s">
        <v>188</v>
      </c>
      <c r="O6" s="68"/>
      <c r="P6" s="102" t="s">
        <v>56</v>
      </c>
      <c r="Q6" s="102" t="s">
        <v>188</v>
      </c>
    </row>
    <row r="7" spans="1:17" x14ac:dyDescent="0.35">
      <c r="C7" s="93">
        <v>17</v>
      </c>
      <c r="D7" s="9">
        <v>0</v>
      </c>
      <c r="E7" s="9">
        <v>0</v>
      </c>
      <c r="F7" s="93">
        <v>44</v>
      </c>
      <c r="G7" s="9">
        <v>59889</v>
      </c>
      <c r="H7" s="9">
        <v>63351</v>
      </c>
      <c r="J7" s="13" t="s">
        <v>10</v>
      </c>
      <c r="K7" s="14">
        <f>SUM(D7:E19)</f>
        <v>154215</v>
      </c>
      <c r="L7" s="101"/>
      <c r="M7" s="13">
        <v>20</v>
      </c>
      <c r="N7" s="14">
        <f>SUM(D7:E10)</f>
        <v>728</v>
      </c>
      <c r="O7" s="101"/>
      <c r="P7" s="13">
        <v>47</v>
      </c>
      <c r="Q7" s="14">
        <f t="shared" ref="Q7:Q29" si="0">G10+H10</f>
        <v>139007</v>
      </c>
    </row>
    <row r="8" spans="1:17" x14ac:dyDescent="0.35">
      <c r="C8" s="93">
        <v>18</v>
      </c>
      <c r="D8" s="9">
        <v>0</v>
      </c>
      <c r="E8" s="9">
        <v>0</v>
      </c>
      <c r="F8" s="93">
        <v>45</v>
      </c>
      <c r="G8" s="9">
        <v>57089</v>
      </c>
      <c r="H8" s="9">
        <v>58423</v>
      </c>
      <c r="J8" s="13" t="s">
        <v>11</v>
      </c>
      <c r="K8" s="14">
        <f>SUM(D20:E24)</f>
        <v>305299</v>
      </c>
      <c r="L8" s="101"/>
      <c r="M8" s="13">
        <v>21</v>
      </c>
      <c r="N8" s="14">
        <f t="shared" ref="N8:N30" si="1">D11+E11</f>
        <v>1381</v>
      </c>
      <c r="O8" s="101"/>
      <c r="P8" s="13">
        <v>48</v>
      </c>
      <c r="Q8" s="14">
        <f t="shared" si="0"/>
        <v>151927</v>
      </c>
    </row>
    <row r="9" spans="1:17" x14ac:dyDescent="0.35">
      <c r="C9" s="93">
        <v>19</v>
      </c>
      <c r="D9" s="9">
        <v>34</v>
      </c>
      <c r="E9" s="9">
        <v>0</v>
      </c>
      <c r="F9" s="93">
        <v>46</v>
      </c>
      <c r="G9" s="9">
        <v>57405</v>
      </c>
      <c r="H9" s="9">
        <v>54897</v>
      </c>
      <c r="J9" s="13" t="s">
        <v>12</v>
      </c>
      <c r="K9" s="14">
        <f>SUM(D25:E29)</f>
        <v>484837.728</v>
      </c>
      <c r="L9" s="101"/>
      <c r="M9" s="13">
        <v>22</v>
      </c>
      <c r="N9" s="14">
        <f t="shared" si="1"/>
        <v>3676</v>
      </c>
      <c r="O9" s="101"/>
      <c r="P9" s="13">
        <v>49</v>
      </c>
      <c r="Q9" s="14">
        <f t="shared" si="0"/>
        <v>144218</v>
      </c>
    </row>
    <row r="10" spans="1:17" x14ac:dyDescent="0.35">
      <c r="C10" s="93">
        <v>20</v>
      </c>
      <c r="D10" s="9">
        <v>263</v>
      </c>
      <c r="E10" s="9">
        <v>431</v>
      </c>
      <c r="F10" s="93">
        <v>47</v>
      </c>
      <c r="G10" s="9">
        <v>73762</v>
      </c>
      <c r="H10" s="9">
        <v>65245</v>
      </c>
      <c r="J10" s="13" t="s">
        <v>13</v>
      </c>
      <c r="K10" s="14">
        <f>SUM(D30:E33,G7:H7)</f>
        <v>602235</v>
      </c>
      <c r="L10" s="101"/>
      <c r="M10" s="13">
        <v>23</v>
      </c>
      <c r="N10" s="14">
        <f t="shared" si="1"/>
        <v>4956</v>
      </c>
      <c r="O10" s="101"/>
      <c r="P10" s="13">
        <v>50</v>
      </c>
      <c r="Q10" s="14">
        <f t="shared" si="0"/>
        <v>135580</v>
      </c>
    </row>
    <row r="11" spans="1:17" x14ac:dyDescent="0.35">
      <c r="C11" s="93">
        <v>21</v>
      </c>
      <c r="D11" s="9">
        <v>656</v>
      </c>
      <c r="E11" s="9">
        <v>725</v>
      </c>
      <c r="F11" s="93">
        <v>48</v>
      </c>
      <c r="G11" s="9">
        <v>80215</v>
      </c>
      <c r="H11" s="9">
        <v>71712</v>
      </c>
      <c r="J11" s="13" t="s">
        <v>14</v>
      </c>
      <c r="K11" s="14">
        <f>SUM(G8:H12)</f>
        <v>662966</v>
      </c>
      <c r="L11" s="101"/>
      <c r="M11" s="13">
        <v>24</v>
      </c>
      <c r="N11" s="14">
        <f t="shared" si="1"/>
        <v>11118</v>
      </c>
      <c r="O11" s="101"/>
      <c r="P11" s="13">
        <v>51</v>
      </c>
      <c r="Q11" s="14">
        <f t="shared" si="0"/>
        <v>117637</v>
      </c>
    </row>
    <row r="12" spans="1:17" x14ac:dyDescent="0.35">
      <c r="C12" s="93">
        <v>22</v>
      </c>
      <c r="D12" s="9">
        <v>1919</v>
      </c>
      <c r="E12" s="9">
        <v>1757</v>
      </c>
      <c r="F12" s="93">
        <v>49</v>
      </c>
      <c r="G12" s="9">
        <v>77235</v>
      </c>
      <c r="H12" s="9">
        <v>66983</v>
      </c>
      <c r="J12" s="13" t="s">
        <v>15</v>
      </c>
      <c r="K12" s="14">
        <f>SUM(G13:H17)</f>
        <v>626106</v>
      </c>
      <c r="L12" s="101"/>
      <c r="M12" s="13">
        <v>25</v>
      </c>
      <c r="N12" s="14">
        <f t="shared" si="1"/>
        <v>18382</v>
      </c>
      <c r="O12" s="101"/>
      <c r="P12" s="13">
        <v>52</v>
      </c>
      <c r="Q12" s="14">
        <f t="shared" si="0"/>
        <v>124785</v>
      </c>
    </row>
    <row r="13" spans="1:17" x14ac:dyDescent="0.35">
      <c r="C13" s="93">
        <v>23</v>
      </c>
      <c r="D13" s="9">
        <v>2270</v>
      </c>
      <c r="E13" s="9">
        <v>2686</v>
      </c>
      <c r="F13" s="93">
        <v>50</v>
      </c>
      <c r="G13" s="9">
        <v>78274</v>
      </c>
      <c r="H13" s="9">
        <v>57306</v>
      </c>
      <c r="J13" s="13" t="s">
        <v>16</v>
      </c>
      <c r="K13" s="14">
        <f>SUM(G18:H22)</f>
        <v>497885.23</v>
      </c>
      <c r="L13" s="101"/>
      <c r="M13" s="13">
        <v>26</v>
      </c>
      <c r="N13" s="14">
        <f t="shared" si="1"/>
        <v>18853</v>
      </c>
      <c r="O13" s="101"/>
      <c r="P13" s="13">
        <v>53</v>
      </c>
      <c r="Q13" s="14">
        <f t="shared" si="0"/>
        <v>127593</v>
      </c>
    </row>
    <row r="14" spans="1:17" x14ac:dyDescent="0.35">
      <c r="C14" s="93">
        <v>24</v>
      </c>
      <c r="D14" s="9">
        <v>5645</v>
      </c>
      <c r="E14" s="9">
        <v>5473</v>
      </c>
      <c r="F14" s="93">
        <v>51</v>
      </c>
      <c r="G14" s="9">
        <v>63443</v>
      </c>
      <c r="H14" s="9">
        <v>54194</v>
      </c>
      <c r="J14" s="13" t="s">
        <v>17</v>
      </c>
      <c r="K14" s="14">
        <f>SUM(G23:H27)</f>
        <v>283310</v>
      </c>
      <c r="L14" s="101"/>
      <c r="M14" s="13">
        <v>27</v>
      </c>
      <c r="N14" s="14">
        <f t="shared" si="1"/>
        <v>25971</v>
      </c>
      <c r="O14" s="101"/>
      <c r="P14" s="13">
        <v>54</v>
      </c>
      <c r="Q14" s="14">
        <f t="shared" si="0"/>
        <v>120511</v>
      </c>
    </row>
    <row r="15" spans="1:17" x14ac:dyDescent="0.35">
      <c r="C15" s="93">
        <v>25</v>
      </c>
      <c r="D15" s="9">
        <v>7175</v>
      </c>
      <c r="E15" s="9">
        <v>11207</v>
      </c>
      <c r="F15" s="93">
        <v>52</v>
      </c>
      <c r="G15" s="9">
        <v>69680</v>
      </c>
      <c r="H15" s="9">
        <v>55105</v>
      </c>
      <c r="J15" s="13" t="s">
        <v>18</v>
      </c>
      <c r="K15" s="14">
        <f>SUM(G28:H32)</f>
        <v>70858</v>
      </c>
      <c r="L15" s="101"/>
      <c r="M15" s="13">
        <v>28</v>
      </c>
      <c r="N15" s="14">
        <f t="shared" si="1"/>
        <v>33539</v>
      </c>
      <c r="O15" s="101"/>
      <c r="P15" s="13">
        <v>55</v>
      </c>
      <c r="Q15" s="14">
        <f t="shared" si="0"/>
        <v>115359.23000000001</v>
      </c>
    </row>
    <row r="16" spans="1:17" x14ac:dyDescent="0.35">
      <c r="C16" s="93">
        <v>26</v>
      </c>
      <c r="D16" s="9">
        <v>8564</v>
      </c>
      <c r="E16" s="9">
        <v>10289</v>
      </c>
      <c r="F16" s="93">
        <v>53</v>
      </c>
      <c r="G16" s="9">
        <v>71188</v>
      </c>
      <c r="H16" s="9">
        <v>56405</v>
      </c>
      <c r="K16" s="84">
        <f>SUM(K7:K15)</f>
        <v>3687711.9580000001</v>
      </c>
      <c r="L16" s="101"/>
      <c r="M16" s="13">
        <v>29</v>
      </c>
      <c r="N16" s="14">
        <f t="shared" si="1"/>
        <v>35611</v>
      </c>
      <c r="O16" s="101"/>
      <c r="P16" s="13">
        <v>56</v>
      </c>
      <c r="Q16" s="14">
        <f t="shared" si="0"/>
        <v>103665</v>
      </c>
    </row>
    <row r="17" spans="3:17" x14ac:dyDescent="0.35">
      <c r="C17" s="93">
        <v>27</v>
      </c>
      <c r="D17" s="9">
        <v>11582</v>
      </c>
      <c r="E17" s="9">
        <v>14389</v>
      </c>
      <c r="F17" s="93">
        <v>54</v>
      </c>
      <c r="G17" s="9">
        <v>64485</v>
      </c>
      <c r="H17" s="9">
        <v>56026</v>
      </c>
      <c r="L17" s="101"/>
      <c r="M17" s="13">
        <v>30</v>
      </c>
      <c r="N17" s="14">
        <f t="shared" si="1"/>
        <v>41360</v>
      </c>
      <c r="O17" s="101"/>
      <c r="P17" s="13">
        <v>57</v>
      </c>
      <c r="Q17" s="14">
        <f t="shared" si="0"/>
        <v>101121</v>
      </c>
    </row>
    <row r="18" spans="3:17" x14ac:dyDescent="0.35">
      <c r="C18" s="93">
        <v>28</v>
      </c>
      <c r="D18" s="9">
        <v>14767</v>
      </c>
      <c r="E18" s="9">
        <v>18772</v>
      </c>
      <c r="F18" s="93">
        <v>55</v>
      </c>
      <c r="G18" s="9">
        <v>63061.23</v>
      </c>
      <c r="H18" s="9">
        <v>52298</v>
      </c>
      <c r="L18" s="101"/>
      <c r="M18" s="13">
        <v>31</v>
      </c>
      <c r="N18" s="14">
        <f t="shared" si="1"/>
        <v>51394</v>
      </c>
      <c r="O18" s="101"/>
      <c r="P18" s="13">
        <v>58</v>
      </c>
      <c r="Q18" s="14">
        <f t="shared" si="0"/>
        <v>92455</v>
      </c>
    </row>
    <row r="19" spans="3:17" x14ac:dyDescent="0.35">
      <c r="C19" s="93">
        <v>29</v>
      </c>
      <c r="D19" s="9">
        <v>13802</v>
      </c>
      <c r="E19" s="9">
        <v>21809</v>
      </c>
      <c r="F19" s="93">
        <v>56</v>
      </c>
      <c r="G19" s="9">
        <v>53906</v>
      </c>
      <c r="H19" s="9">
        <v>49759</v>
      </c>
      <c r="L19" s="101"/>
      <c r="M19" s="13">
        <v>32</v>
      </c>
      <c r="N19" s="14">
        <f t="shared" si="1"/>
        <v>60740</v>
      </c>
      <c r="O19" s="101"/>
      <c r="P19" s="13">
        <v>59</v>
      </c>
      <c r="Q19" s="14">
        <f t="shared" si="0"/>
        <v>85285</v>
      </c>
    </row>
    <row r="20" spans="3:17" x14ac:dyDescent="0.35">
      <c r="C20" s="93">
        <v>30</v>
      </c>
      <c r="D20" s="9">
        <v>16779</v>
      </c>
      <c r="E20" s="9">
        <v>24581</v>
      </c>
      <c r="F20" s="93">
        <v>57</v>
      </c>
      <c r="G20" s="9">
        <v>52160</v>
      </c>
      <c r="H20" s="9">
        <v>48961</v>
      </c>
      <c r="L20" s="101"/>
      <c r="M20" s="13">
        <v>33</v>
      </c>
      <c r="N20" s="14">
        <f t="shared" si="1"/>
        <v>73698</v>
      </c>
      <c r="O20" s="101"/>
      <c r="P20" s="13">
        <v>60</v>
      </c>
      <c r="Q20" s="14">
        <f t="shared" si="0"/>
        <v>79242</v>
      </c>
    </row>
    <row r="21" spans="3:17" x14ac:dyDescent="0.35">
      <c r="C21" s="93">
        <v>31</v>
      </c>
      <c r="D21" s="9">
        <v>23308</v>
      </c>
      <c r="E21" s="9">
        <v>28086</v>
      </c>
      <c r="F21" s="93">
        <v>58</v>
      </c>
      <c r="G21" s="9">
        <v>48564</v>
      </c>
      <c r="H21" s="9">
        <v>43891</v>
      </c>
      <c r="L21" s="101"/>
      <c r="M21" s="13">
        <v>34</v>
      </c>
      <c r="N21" s="14">
        <f t="shared" si="1"/>
        <v>78107</v>
      </c>
      <c r="O21" s="101"/>
      <c r="P21" s="13">
        <v>61</v>
      </c>
      <c r="Q21" s="14">
        <f t="shared" si="0"/>
        <v>67052</v>
      </c>
    </row>
    <row r="22" spans="3:17" x14ac:dyDescent="0.35">
      <c r="C22" s="93">
        <v>32</v>
      </c>
      <c r="D22" s="9">
        <v>29957</v>
      </c>
      <c r="E22" s="9">
        <v>30783</v>
      </c>
      <c r="F22" s="93">
        <v>59</v>
      </c>
      <c r="G22" s="9">
        <v>45366</v>
      </c>
      <c r="H22" s="9">
        <v>39919</v>
      </c>
      <c r="L22" s="101"/>
      <c r="M22" s="13">
        <v>35</v>
      </c>
      <c r="N22" s="14">
        <f t="shared" si="1"/>
        <v>82205</v>
      </c>
      <c r="O22" s="101"/>
      <c r="P22" s="13">
        <v>62</v>
      </c>
      <c r="Q22" s="14">
        <f t="shared" si="0"/>
        <v>54175</v>
      </c>
    </row>
    <row r="23" spans="3:17" x14ac:dyDescent="0.35">
      <c r="C23" s="93">
        <v>33</v>
      </c>
      <c r="D23" s="9">
        <v>32763</v>
      </c>
      <c r="E23" s="9">
        <v>40935</v>
      </c>
      <c r="F23" s="93">
        <v>60</v>
      </c>
      <c r="G23" s="9">
        <v>40456</v>
      </c>
      <c r="H23" s="9">
        <v>38786</v>
      </c>
      <c r="L23" s="101"/>
      <c r="M23" s="13">
        <v>36</v>
      </c>
      <c r="N23" s="14">
        <f t="shared" si="1"/>
        <v>95985</v>
      </c>
      <c r="O23" s="101"/>
      <c r="P23" s="13">
        <v>63</v>
      </c>
      <c r="Q23" s="14">
        <f t="shared" si="0"/>
        <v>47173</v>
      </c>
    </row>
    <row r="24" spans="3:17" x14ac:dyDescent="0.35">
      <c r="C24" s="93">
        <v>34</v>
      </c>
      <c r="D24" s="9">
        <v>35598</v>
      </c>
      <c r="E24" s="9">
        <v>42509</v>
      </c>
      <c r="F24" s="93">
        <v>61</v>
      </c>
      <c r="G24" s="9">
        <v>37063</v>
      </c>
      <c r="H24" s="9">
        <v>29989</v>
      </c>
      <c r="L24" s="101"/>
      <c r="M24" s="13">
        <v>37</v>
      </c>
      <c r="N24" s="14">
        <f t="shared" si="1"/>
        <v>95328</v>
      </c>
      <c r="O24" s="101"/>
      <c r="P24" s="13">
        <v>64</v>
      </c>
      <c r="Q24" s="14">
        <f t="shared" si="0"/>
        <v>35668</v>
      </c>
    </row>
    <row r="25" spans="3:17" x14ac:dyDescent="0.35">
      <c r="C25" s="93">
        <v>35</v>
      </c>
      <c r="D25" s="9">
        <v>40303</v>
      </c>
      <c r="E25" s="9">
        <v>41902</v>
      </c>
      <c r="F25" s="93">
        <v>62</v>
      </c>
      <c r="G25" s="9">
        <v>33773</v>
      </c>
      <c r="H25" s="9">
        <v>20402</v>
      </c>
      <c r="L25" s="101"/>
      <c r="M25" s="13">
        <v>38</v>
      </c>
      <c r="N25" s="14">
        <f t="shared" si="1"/>
        <v>103725</v>
      </c>
      <c r="O25" s="101"/>
      <c r="P25" s="13">
        <v>65</v>
      </c>
      <c r="Q25" s="14">
        <f t="shared" si="0"/>
        <v>25376</v>
      </c>
    </row>
    <row r="26" spans="3:17" x14ac:dyDescent="0.35">
      <c r="C26" s="93">
        <v>36</v>
      </c>
      <c r="D26" s="9">
        <v>43914</v>
      </c>
      <c r="E26" s="9">
        <v>52071</v>
      </c>
      <c r="F26" s="93">
        <v>63</v>
      </c>
      <c r="G26" s="9">
        <v>27490</v>
      </c>
      <c r="H26" s="9">
        <v>19683</v>
      </c>
      <c r="L26" s="101"/>
      <c r="M26" s="13">
        <v>39</v>
      </c>
      <c r="N26" s="14">
        <f t="shared" si="1"/>
        <v>107594.728</v>
      </c>
      <c r="O26" s="101"/>
      <c r="P26" s="13">
        <v>66</v>
      </c>
      <c r="Q26" s="14">
        <f t="shared" si="0"/>
        <v>16570</v>
      </c>
    </row>
    <row r="27" spans="3:17" x14ac:dyDescent="0.35">
      <c r="C27" s="93">
        <v>37</v>
      </c>
      <c r="D27" s="9">
        <v>45441</v>
      </c>
      <c r="E27" s="9">
        <v>49887</v>
      </c>
      <c r="F27" s="93">
        <v>64</v>
      </c>
      <c r="G27" s="9">
        <v>21998</v>
      </c>
      <c r="H27" s="9">
        <v>13670</v>
      </c>
      <c r="L27" s="101"/>
      <c r="M27" s="13">
        <v>40</v>
      </c>
      <c r="N27" s="14">
        <f t="shared" si="1"/>
        <v>110130</v>
      </c>
      <c r="O27" s="101"/>
      <c r="P27" s="13">
        <v>67</v>
      </c>
      <c r="Q27" s="14">
        <f t="shared" si="0"/>
        <v>14544</v>
      </c>
    </row>
    <row r="28" spans="3:17" x14ac:dyDescent="0.35">
      <c r="C28" s="93">
        <v>38</v>
      </c>
      <c r="D28" s="9">
        <v>49912</v>
      </c>
      <c r="E28" s="9">
        <v>53813</v>
      </c>
      <c r="F28" s="93">
        <v>65</v>
      </c>
      <c r="G28" s="9">
        <v>17707</v>
      </c>
      <c r="H28" s="9">
        <v>7669</v>
      </c>
      <c r="L28" s="101"/>
      <c r="M28" s="13">
        <v>41</v>
      </c>
      <c r="N28" s="14">
        <f t="shared" si="1"/>
        <v>125266</v>
      </c>
      <c r="O28" s="101"/>
      <c r="P28" s="13">
        <v>68</v>
      </c>
      <c r="Q28" s="14">
        <f t="shared" si="0"/>
        <v>9229</v>
      </c>
    </row>
    <row r="29" spans="3:17" x14ac:dyDescent="0.35">
      <c r="C29" s="93">
        <v>39</v>
      </c>
      <c r="D29" s="9">
        <v>52910</v>
      </c>
      <c r="E29" s="9">
        <v>54684.728000000003</v>
      </c>
      <c r="F29" s="93">
        <v>66</v>
      </c>
      <c r="G29" s="9">
        <v>12005</v>
      </c>
      <c r="H29" s="9">
        <v>4565</v>
      </c>
      <c r="L29" s="101"/>
      <c r="M29" s="13">
        <v>42</v>
      </c>
      <c r="N29" s="14">
        <f t="shared" si="1"/>
        <v>116874</v>
      </c>
      <c r="O29" s="101"/>
      <c r="P29" s="13">
        <v>69</v>
      </c>
      <c r="Q29" s="14">
        <f t="shared" si="0"/>
        <v>5139</v>
      </c>
    </row>
    <row r="30" spans="3:17" x14ac:dyDescent="0.35">
      <c r="C30" s="93">
        <v>40</v>
      </c>
      <c r="D30" s="9">
        <v>54728</v>
      </c>
      <c r="E30" s="9">
        <v>55402</v>
      </c>
      <c r="F30" s="93">
        <v>67</v>
      </c>
      <c r="G30" s="9">
        <v>11180</v>
      </c>
      <c r="H30" s="9">
        <v>3364</v>
      </c>
      <c r="L30" s="101"/>
      <c r="M30" s="13">
        <v>43</v>
      </c>
      <c r="N30" s="14">
        <f t="shared" si="1"/>
        <v>126725</v>
      </c>
      <c r="O30" s="101"/>
      <c r="P30" s="85">
        <v>70</v>
      </c>
      <c r="Q30" s="74">
        <v>1</v>
      </c>
    </row>
    <row r="31" spans="3:17" x14ac:dyDescent="0.35">
      <c r="C31" s="93">
        <v>41</v>
      </c>
      <c r="D31" s="9">
        <v>61408</v>
      </c>
      <c r="E31" s="9">
        <v>63858</v>
      </c>
      <c r="F31" s="93">
        <v>68</v>
      </c>
      <c r="G31" s="9">
        <v>5268</v>
      </c>
      <c r="H31" s="9">
        <v>3961</v>
      </c>
      <c r="L31" s="101"/>
      <c r="M31" s="13">
        <v>44</v>
      </c>
      <c r="N31" s="14">
        <f>G7+H7</f>
        <v>123240</v>
      </c>
      <c r="O31" s="101"/>
      <c r="P31" s="85">
        <v>71</v>
      </c>
      <c r="Q31" s="74">
        <v>1.1499999999999999</v>
      </c>
    </row>
    <row r="32" spans="3:17" x14ac:dyDescent="0.35">
      <c r="C32" s="93">
        <v>42</v>
      </c>
      <c r="D32" s="9">
        <v>58460</v>
      </c>
      <c r="E32" s="9">
        <v>58414</v>
      </c>
      <c r="F32" s="93">
        <v>69</v>
      </c>
      <c r="G32" s="9">
        <v>3860</v>
      </c>
      <c r="H32" s="10">
        <v>1279</v>
      </c>
      <c r="L32" s="101"/>
      <c r="M32" s="13">
        <v>45</v>
      </c>
      <c r="N32" s="14">
        <f>G8+H8</f>
        <v>115512</v>
      </c>
      <c r="O32" s="101"/>
      <c r="P32" s="85">
        <v>72</v>
      </c>
      <c r="Q32" s="74">
        <v>1.25</v>
      </c>
    </row>
    <row r="33" spans="3:17" x14ac:dyDescent="0.35">
      <c r="C33" s="93">
        <v>43</v>
      </c>
      <c r="D33" s="9">
        <v>58122</v>
      </c>
      <c r="E33" s="9">
        <v>68603</v>
      </c>
      <c r="F33" s="93"/>
      <c r="G33" s="38" t="s">
        <v>9</v>
      </c>
      <c r="H33" s="38" t="s">
        <v>8</v>
      </c>
      <c r="L33" s="101"/>
      <c r="M33" s="13">
        <v>46</v>
      </c>
      <c r="N33" s="14">
        <f>G9+H9</f>
        <v>112302</v>
      </c>
      <c r="O33" s="101"/>
      <c r="P33" s="85">
        <v>73</v>
      </c>
      <c r="Q33" s="74">
        <v>1.45</v>
      </c>
    </row>
    <row r="34" spans="3:17" x14ac:dyDescent="0.35">
      <c r="C34" s="92" t="s">
        <v>19</v>
      </c>
      <c r="D34" s="39"/>
      <c r="E34" s="39"/>
      <c r="F34" s="92"/>
      <c r="G34" s="37">
        <f>SUM(G7:G33,D7:D33)</f>
        <v>1896802.23</v>
      </c>
      <c r="H34" s="37">
        <f>SUM(H7:H33,E7:E33)</f>
        <v>1790909.7280000001</v>
      </c>
      <c r="I34" s="84">
        <f>G34+H34</f>
        <v>3687711.9580000001</v>
      </c>
      <c r="L34" s="14"/>
      <c r="O34" s="100"/>
      <c r="P34" s="85">
        <v>74</v>
      </c>
      <c r="Q34" s="74">
        <v>1.6</v>
      </c>
    </row>
    <row r="35" spans="3:17" x14ac:dyDescent="0.35">
      <c r="G35" s="14"/>
      <c r="O35" s="101"/>
      <c r="P35" s="85">
        <v>75</v>
      </c>
      <c r="Q35" s="74">
        <v>1.8</v>
      </c>
    </row>
    <row r="36" spans="3:17" x14ac:dyDescent="0.35">
      <c r="C36" s="16" t="s">
        <v>25</v>
      </c>
      <c r="D36" s="16" t="s">
        <v>26</v>
      </c>
      <c r="O36" s="101"/>
      <c r="P36" s="85">
        <v>76</v>
      </c>
      <c r="Q36" s="74">
        <v>1.95</v>
      </c>
    </row>
    <row r="37" spans="3:17" x14ac:dyDescent="0.35">
      <c r="C37" s="128" t="s">
        <v>4</v>
      </c>
      <c r="D37" s="127" t="s">
        <v>27</v>
      </c>
      <c r="E37" s="127"/>
      <c r="F37" s="127"/>
      <c r="G37" s="128" t="s">
        <v>28</v>
      </c>
      <c r="O37" s="101"/>
      <c r="P37" s="85" t="s">
        <v>29</v>
      </c>
      <c r="Q37" s="74">
        <v>2.06</v>
      </c>
    </row>
    <row r="38" spans="3:17" x14ac:dyDescent="0.35">
      <c r="C38" s="128"/>
      <c r="D38" s="92" t="s">
        <v>30</v>
      </c>
      <c r="E38" s="92" t="s">
        <v>31</v>
      </c>
      <c r="F38" s="92" t="s">
        <v>32</v>
      </c>
      <c r="G38" s="128"/>
    </row>
    <row r="39" spans="3:17" x14ac:dyDescent="0.35">
      <c r="C39" s="93">
        <v>70</v>
      </c>
      <c r="D39" s="9">
        <v>2935</v>
      </c>
      <c r="E39" s="9">
        <v>1596</v>
      </c>
      <c r="F39" s="26">
        <f t="shared" ref="F39:F58" si="2">E39+D39</f>
        <v>4531</v>
      </c>
      <c r="G39" s="40">
        <f t="shared" ref="G39:G45" si="3">F39/1000*Q30*12</f>
        <v>54.372</v>
      </c>
    </row>
    <row r="40" spans="3:17" x14ac:dyDescent="0.35">
      <c r="C40" s="93">
        <v>71</v>
      </c>
      <c r="D40" s="9">
        <v>2475</v>
      </c>
      <c r="E40" s="9">
        <v>639</v>
      </c>
      <c r="F40" s="26">
        <f t="shared" si="2"/>
        <v>3114</v>
      </c>
      <c r="G40" s="40">
        <f t="shared" si="3"/>
        <v>42.973199999999999</v>
      </c>
    </row>
    <row r="41" spans="3:17" x14ac:dyDescent="0.35">
      <c r="C41" s="93">
        <v>72</v>
      </c>
      <c r="D41" s="9">
        <v>1528</v>
      </c>
      <c r="E41" s="9">
        <v>260</v>
      </c>
      <c r="F41" s="26">
        <f t="shared" si="2"/>
        <v>1788</v>
      </c>
      <c r="G41" s="40">
        <f t="shared" si="3"/>
        <v>26.82</v>
      </c>
    </row>
    <row r="42" spans="3:17" x14ac:dyDescent="0.35">
      <c r="C42" s="93">
        <v>73</v>
      </c>
      <c r="D42" s="9">
        <v>45</v>
      </c>
      <c r="E42" s="9">
        <v>69</v>
      </c>
      <c r="F42" s="26">
        <f t="shared" si="2"/>
        <v>114</v>
      </c>
      <c r="G42" s="40">
        <f t="shared" si="3"/>
        <v>1.9836</v>
      </c>
    </row>
    <row r="43" spans="3:17" x14ac:dyDescent="0.35">
      <c r="C43" s="93">
        <v>74</v>
      </c>
      <c r="D43" s="9">
        <v>163</v>
      </c>
      <c r="E43" s="9">
        <v>73</v>
      </c>
      <c r="F43" s="26">
        <f t="shared" si="2"/>
        <v>236</v>
      </c>
      <c r="G43" s="40">
        <f t="shared" si="3"/>
        <v>4.5312000000000001</v>
      </c>
    </row>
    <row r="44" spans="3:17" x14ac:dyDescent="0.35">
      <c r="C44" s="93">
        <v>75</v>
      </c>
      <c r="D44" s="9">
        <v>89.5</v>
      </c>
      <c r="E44" s="9">
        <v>0</v>
      </c>
      <c r="F44" s="26">
        <f t="shared" si="2"/>
        <v>89.5</v>
      </c>
      <c r="G44" s="40">
        <f t="shared" si="3"/>
        <v>1.9331999999999998</v>
      </c>
    </row>
    <row r="45" spans="3:17" x14ac:dyDescent="0.35">
      <c r="C45" s="93">
        <v>76</v>
      </c>
      <c r="D45" s="9">
        <v>0</v>
      </c>
      <c r="E45" s="9">
        <v>0</v>
      </c>
      <c r="F45" s="26">
        <f t="shared" si="2"/>
        <v>0</v>
      </c>
      <c r="G45" s="40">
        <f t="shared" si="3"/>
        <v>0</v>
      </c>
    </row>
    <row r="46" spans="3:17" x14ac:dyDescent="0.35">
      <c r="C46" s="93">
        <v>77</v>
      </c>
      <c r="D46" s="9">
        <v>88.5</v>
      </c>
      <c r="E46" s="9">
        <v>0</v>
      </c>
      <c r="F46" s="26">
        <f t="shared" si="2"/>
        <v>88.5</v>
      </c>
      <c r="G46" s="40">
        <f t="shared" ref="G46:G58" si="4">F46/1000*L$13*12</f>
        <v>0</v>
      </c>
    </row>
    <row r="47" spans="3:17" x14ac:dyDescent="0.35">
      <c r="C47" s="93">
        <v>78</v>
      </c>
      <c r="D47" s="9">
        <v>88.5</v>
      </c>
      <c r="E47" s="9">
        <v>0</v>
      </c>
      <c r="F47" s="26">
        <f t="shared" si="2"/>
        <v>88.5</v>
      </c>
      <c r="G47" s="40">
        <f t="shared" si="4"/>
        <v>0</v>
      </c>
    </row>
    <row r="48" spans="3:17" x14ac:dyDescent="0.35">
      <c r="C48" s="93">
        <v>79</v>
      </c>
      <c r="D48" s="9">
        <v>0</v>
      </c>
      <c r="E48" s="9">
        <v>0</v>
      </c>
      <c r="F48" s="26">
        <f t="shared" si="2"/>
        <v>0</v>
      </c>
      <c r="G48" s="40">
        <f t="shared" si="4"/>
        <v>0</v>
      </c>
    </row>
    <row r="49" spans="3:7" x14ac:dyDescent="0.35">
      <c r="C49" s="93">
        <v>80</v>
      </c>
      <c r="D49" s="9">
        <v>104</v>
      </c>
      <c r="E49" s="9">
        <v>0</v>
      </c>
      <c r="F49" s="26">
        <f t="shared" si="2"/>
        <v>104</v>
      </c>
      <c r="G49" s="40">
        <f t="shared" si="4"/>
        <v>0</v>
      </c>
    </row>
    <row r="50" spans="3:7" x14ac:dyDescent="0.35">
      <c r="C50" s="93">
        <v>81</v>
      </c>
      <c r="D50" s="9">
        <v>0</v>
      </c>
      <c r="E50" s="9">
        <v>0</v>
      </c>
      <c r="F50" s="26">
        <f t="shared" si="2"/>
        <v>0</v>
      </c>
      <c r="G50" s="40">
        <f t="shared" si="4"/>
        <v>0</v>
      </c>
    </row>
    <row r="51" spans="3:7" x14ac:dyDescent="0.35">
      <c r="C51" s="93">
        <v>82</v>
      </c>
      <c r="D51" s="9">
        <v>0</v>
      </c>
      <c r="E51" s="9">
        <v>0</v>
      </c>
      <c r="F51" s="26">
        <f t="shared" si="2"/>
        <v>0</v>
      </c>
      <c r="G51" s="40">
        <f t="shared" si="4"/>
        <v>0</v>
      </c>
    </row>
    <row r="52" spans="3:7" x14ac:dyDescent="0.35">
      <c r="C52" s="93">
        <v>83</v>
      </c>
      <c r="D52" s="9">
        <v>0</v>
      </c>
      <c r="E52" s="9">
        <v>0</v>
      </c>
      <c r="F52" s="26">
        <f t="shared" si="2"/>
        <v>0</v>
      </c>
      <c r="G52" s="40">
        <f t="shared" si="4"/>
        <v>0</v>
      </c>
    </row>
    <row r="53" spans="3:7" x14ac:dyDescent="0.35">
      <c r="C53" s="93">
        <v>84</v>
      </c>
      <c r="D53" s="9">
        <v>0</v>
      </c>
      <c r="E53" s="9">
        <v>0</v>
      </c>
      <c r="F53" s="26">
        <f t="shared" si="2"/>
        <v>0</v>
      </c>
      <c r="G53" s="40">
        <f t="shared" si="4"/>
        <v>0</v>
      </c>
    </row>
    <row r="54" spans="3:7" x14ac:dyDescent="0.35">
      <c r="C54" s="93">
        <v>85</v>
      </c>
      <c r="D54" s="9">
        <v>0</v>
      </c>
      <c r="E54" s="9">
        <v>0</v>
      </c>
      <c r="F54" s="26">
        <f t="shared" si="2"/>
        <v>0</v>
      </c>
      <c r="G54" s="40">
        <f t="shared" si="4"/>
        <v>0</v>
      </c>
    </row>
    <row r="55" spans="3:7" x14ac:dyDescent="0.35">
      <c r="C55" s="93">
        <v>86</v>
      </c>
      <c r="D55" s="9">
        <v>0</v>
      </c>
      <c r="E55" s="9">
        <v>0</v>
      </c>
      <c r="F55" s="26">
        <f t="shared" si="2"/>
        <v>0</v>
      </c>
      <c r="G55" s="40">
        <f t="shared" si="4"/>
        <v>0</v>
      </c>
    </row>
    <row r="56" spans="3:7" x14ac:dyDescent="0.35">
      <c r="C56" s="93">
        <v>87</v>
      </c>
      <c r="D56" s="9">
        <v>0</v>
      </c>
      <c r="E56" s="9">
        <v>0</v>
      </c>
      <c r="F56" s="26">
        <f t="shared" si="2"/>
        <v>0</v>
      </c>
      <c r="G56" s="40">
        <f t="shared" si="4"/>
        <v>0</v>
      </c>
    </row>
    <row r="57" spans="3:7" x14ac:dyDescent="0.35">
      <c r="C57" s="93">
        <v>88</v>
      </c>
      <c r="D57" s="9">
        <v>0</v>
      </c>
      <c r="E57" s="9">
        <v>0</v>
      </c>
      <c r="F57" s="26">
        <f t="shared" si="2"/>
        <v>0</v>
      </c>
      <c r="G57" s="40">
        <f t="shared" si="4"/>
        <v>0</v>
      </c>
    </row>
    <row r="58" spans="3:7" x14ac:dyDescent="0.35">
      <c r="C58" s="93">
        <v>89</v>
      </c>
      <c r="D58" s="9">
        <v>0</v>
      </c>
      <c r="E58" s="9">
        <v>0</v>
      </c>
      <c r="F58" s="26">
        <f t="shared" si="2"/>
        <v>0</v>
      </c>
      <c r="G58" s="40">
        <f t="shared" si="4"/>
        <v>0</v>
      </c>
    </row>
    <row r="59" spans="3:7" x14ac:dyDescent="0.35">
      <c r="C59" s="41" t="s">
        <v>33</v>
      </c>
      <c r="D59" s="37">
        <f>SUM(D39:D58)</f>
        <v>7516.5</v>
      </c>
      <c r="E59" s="37">
        <f>SUM(E39:E58)</f>
        <v>2637</v>
      </c>
      <c r="F59" s="37">
        <f>SUM(F39:F58)</f>
        <v>10153.5</v>
      </c>
      <c r="G59" s="37">
        <f>SUM(G39:G58)</f>
        <v>132.61320000000001</v>
      </c>
    </row>
    <row r="60" spans="3:7" x14ac:dyDescent="0.35">
      <c r="C60" s="17"/>
      <c r="D60" s="17"/>
    </row>
  </sheetData>
  <mergeCells count="9">
    <mergeCell ref="C37:C38"/>
    <mergeCell ref="D37:F37"/>
    <mergeCell ref="G37:G38"/>
    <mergeCell ref="C4:C6"/>
    <mergeCell ref="D4:E4"/>
    <mergeCell ref="F4:F6"/>
    <mergeCell ref="G4:H4"/>
    <mergeCell ref="D5:E5"/>
    <mergeCell ref="G5:H5"/>
  </mergeCells>
  <pageMargins left="0.7" right="0.7" top="0.75" bottom="0.75" header="0.3" footer="0.3"/>
  <pageSetup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F10"/>
  <sheetViews>
    <sheetView zoomScale="80" zoomScaleNormal="80" workbookViewId="0">
      <selection activeCell="B8" sqref="B8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9" width="9.1796875" style="13"/>
    <col min="10" max="11" width="20" style="13" customWidth="1"/>
    <col min="12" max="16384" width="9.1796875" style="13"/>
  </cols>
  <sheetData>
    <row r="1" spans="1:6" ht="30" customHeight="1" x14ac:dyDescent="0.5">
      <c r="A1" s="15" t="s">
        <v>129</v>
      </c>
      <c r="B1" s="15" t="s">
        <v>134</v>
      </c>
    </row>
    <row r="3" spans="1:6" x14ac:dyDescent="0.35">
      <c r="B3" s="16" t="s">
        <v>101</v>
      </c>
      <c r="C3" s="16" t="s">
        <v>171</v>
      </c>
    </row>
    <row r="5" spans="1:6" ht="15" customHeight="1" x14ac:dyDescent="0.35">
      <c r="B5" s="46">
        <f>'[2]Lives and Volume (Local)'!G24</f>
        <v>7711</v>
      </c>
      <c r="C5" s="47" t="s">
        <v>103</v>
      </c>
      <c r="D5" s="47"/>
      <c r="E5" s="47"/>
      <c r="F5" s="47"/>
    </row>
    <row r="6" spans="1:6" ht="15" customHeight="1" x14ac:dyDescent="0.35">
      <c r="B6" s="46">
        <f>'[2]Lives and Volume (Local)'!G25</f>
        <v>25117</v>
      </c>
      <c r="C6" s="47" t="s">
        <v>104</v>
      </c>
      <c r="D6" s="47"/>
      <c r="E6" s="47"/>
      <c r="F6" s="47"/>
    </row>
    <row r="10" spans="1:6" ht="15" customHeight="1" x14ac:dyDescent="0.35"/>
  </sheetData>
  <pageMargins left="0.7" right="0.7" top="0.75" bottom="0.75" header="0.3" footer="0.3"/>
  <pageSetup scale="8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H39"/>
  <sheetViews>
    <sheetView zoomScale="80" zoomScaleNormal="80" workbookViewId="0">
      <selection activeCell="N27" sqref="N27:N28"/>
    </sheetView>
  </sheetViews>
  <sheetFormatPr defaultColWidth="9.1796875" defaultRowHeight="14.5" x14ac:dyDescent="0.35"/>
  <cols>
    <col min="1" max="1" width="5" style="13" customWidth="1"/>
    <col min="2" max="2" width="18.26953125" style="13" customWidth="1"/>
    <col min="3" max="3" width="16.54296875" style="13" customWidth="1"/>
    <col min="4" max="4" width="15.81640625" style="13" customWidth="1"/>
    <col min="5" max="5" width="17.7265625" style="13" customWidth="1"/>
    <col min="6" max="6" width="16.54296875" style="13" customWidth="1"/>
    <col min="7" max="7" width="17.26953125" style="13" customWidth="1"/>
    <col min="8" max="16384" width="9.1796875" style="13"/>
  </cols>
  <sheetData>
    <row r="1" spans="1:8" ht="30" customHeight="1" x14ac:dyDescent="0.5">
      <c r="A1" s="15" t="s">
        <v>129</v>
      </c>
      <c r="B1" s="15" t="s">
        <v>134</v>
      </c>
    </row>
    <row r="3" spans="1:8" x14ac:dyDescent="0.35">
      <c r="B3" s="16" t="s">
        <v>105</v>
      </c>
      <c r="C3" s="16" t="s">
        <v>106</v>
      </c>
    </row>
    <row r="5" spans="1:8" ht="15" customHeight="1" x14ac:dyDescent="0.35"/>
    <row r="6" spans="1:8" ht="15" customHeight="1" x14ac:dyDescent="0.35">
      <c r="B6" s="4"/>
      <c r="C6" s="4">
        <v>2014</v>
      </c>
      <c r="D6" s="4">
        <v>2015</v>
      </c>
      <c r="E6" s="4">
        <v>2016</v>
      </c>
      <c r="F6" s="4">
        <v>2017</v>
      </c>
      <c r="G6" s="4">
        <v>2018</v>
      </c>
    </row>
    <row r="7" spans="1:8" ht="15" customHeight="1" thickBot="1" x14ac:dyDescent="0.4">
      <c r="B7" s="54" t="s">
        <v>107</v>
      </c>
      <c r="C7" s="55"/>
      <c r="D7" s="55"/>
      <c r="E7" s="55"/>
      <c r="F7" s="56"/>
      <c r="G7" s="56"/>
    </row>
    <row r="8" spans="1:8" ht="15" customHeight="1" x14ac:dyDescent="0.35">
      <c r="B8" s="86" t="s">
        <v>108</v>
      </c>
      <c r="C8" s="108">
        <v>16836232</v>
      </c>
      <c r="D8" s="77">
        <v>17216023</v>
      </c>
      <c r="E8" s="77">
        <v>17833717</v>
      </c>
      <c r="F8" s="77">
        <v>18101199</v>
      </c>
      <c r="G8" s="78">
        <v>18446638</v>
      </c>
      <c r="H8" s="65"/>
    </row>
    <row r="9" spans="1:8" ht="15" customHeight="1" x14ac:dyDescent="0.35">
      <c r="B9" s="86" t="s">
        <v>162</v>
      </c>
      <c r="C9" s="79">
        <v>1557078</v>
      </c>
      <c r="D9" s="79">
        <v>1694114</v>
      </c>
      <c r="E9" s="79">
        <v>1719771</v>
      </c>
      <c r="F9" s="79">
        <v>1803431</v>
      </c>
      <c r="G9" s="80">
        <v>1806763</v>
      </c>
    </row>
    <row r="10" spans="1:8" ht="15" customHeight="1" thickBot="1" x14ac:dyDescent="0.4">
      <c r="B10" s="87" t="s">
        <v>33</v>
      </c>
      <c r="C10" s="109">
        <f>SUM(C9,C8)</f>
        <v>18393310</v>
      </c>
      <c r="D10" s="109">
        <f>SUM(D9,D8)</f>
        <v>18910137</v>
      </c>
      <c r="E10" s="109">
        <f>SUM(E9,E8)</f>
        <v>19553488</v>
      </c>
      <c r="F10" s="109">
        <f>SUM(F9,F8)</f>
        <v>19904630</v>
      </c>
      <c r="G10" s="110">
        <f>SUM(G9,G8)</f>
        <v>20253401</v>
      </c>
    </row>
    <row r="11" spans="1:8" ht="15" customHeight="1" x14ac:dyDescent="0.35">
      <c r="B11" s="53" t="s">
        <v>109</v>
      </c>
      <c r="C11" s="31"/>
      <c r="D11" s="31"/>
      <c r="E11" s="31"/>
      <c r="F11" s="32"/>
      <c r="G11" s="49"/>
    </row>
    <row r="12" spans="1:8" ht="15" customHeight="1" thickBot="1" x14ac:dyDescent="0.4">
      <c r="B12" s="48" t="s">
        <v>110</v>
      </c>
      <c r="C12" s="31"/>
      <c r="D12" s="31"/>
      <c r="E12" s="31"/>
      <c r="F12" s="32"/>
      <c r="G12" s="49"/>
    </row>
    <row r="13" spans="1:8" ht="15" customHeight="1" x14ac:dyDescent="0.35">
      <c r="B13" s="50" t="s">
        <v>57</v>
      </c>
      <c r="C13" s="77">
        <v>4325191</v>
      </c>
      <c r="D13" s="78">
        <v>4326289</v>
      </c>
      <c r="E13" s="78">
        <v>3371030</v>
      </c>
      <c r="F13" s="78">
        <v>4067749</v>
      </c>
      <c r="G13" s="78">
        <v>4065427</v>
      </c>
    </row>
    <row r="14" spans="1:8" ht="15" customHeight="1" x14ac:dyDescent="0.35">
      <c r="B14" s="50" t="s">
        <v>79</v>
      </c>
      <c r="C14" s="79">
        <v>1303112</v>
      </c>
      <c r="D14" s="80">
        <v>1466475</v>
      </c>
      <c r="E14" s="80">
        <v>1101937</v>
      </c>
      <c r="F14" s="80">
        <v>1419384</v>
      </c>
      <c r="G14" s="80">
        <v>1264004</v>
      </c>
    </row>
    <row r="15" spans="1:8" ht="15" customHeight="1" thickBot="1" x14ac:dyDescent="0.4">
      <c r="B15" s="50" t="s">
        <v>80</v>
      </c>
      <c r="C15" s="99">
        <v>3690975</v>
      </c>
      <c r="D15" s="81">
        <v>4942560</v>
      </c>
      <c r="E15" s="81">
        <v>3268079</v>
      </c>
      <c r="F15" s="81">
        <v>3719085</v>
      </c>
      <c r="G15" s="81">
        <v>3706251</v>
      </c>
    </row>
    <row r="16" spans="1:8" ht="15" customHeight="1" thickBot="1" x14ac:dyDescent="0.4">
      <c r="B16" s="51" t="s">
        <v>111</v>
      </c>
      <c r="C16" s="34"/>
      <c r="D16" s="34"/>
      <c r="E16" s="34"/>
      <c r="F16" s="35"/>
      <c r="G16" s="35"/>
    </row>
    <row r="17" spans="2:8" ht="15" customHeight="1" x14ac:dyDescent="0.35">
      <c r="B17" s="50" t="s">
        <v>57</v>
      </c>
      <c r="C17" s="98">
        <v>277553</v>
      </c>
      <c r="D17" s="82">
        <v>319824</v>
      </c>
      <c r="E17" s="82">
        <v>184395</v>
      </c>
      <c r="F17" s="82">
        <v>131318</v>
      </c>
      <c r="G17" s="82">
        <v>420454</v>
      </c>
    </row>
    <row r="18" spans="2:8" ht="15" customHeight="1" x14ac:dyDescent="0.35">
      <c r="B18" s="50" t="s">
        <v>79</v>
      </c>
      <c r="C18" s="79">
        <v>261515</v>
      </c>
      <c r="D18" s="80">
        <v>85132</v>
      </c>
      <c r="E18" s="80">
        <v>76125</v>
      </c>
      <c r="F18" s="80">
        <v>71070</v>
      </c>
      <c r="G18" s="80">
        <v>83000</v>
      </c>
    </row>
    <row r="19" spans="2:8" ht="15" customHeight="1" thickBot="1" x14ac:dyDescent="0.4">
      <c r="B19" s="50" t="s">
        <v>80</v>
      </c>
      <c r="C19" s="99">
        <v>302674</v>
      </c>
      <c r="D19" s="81">
        <v>523591</v>
      </c>
      <c r="E19" s="81">
        <v>285241</v>
      </c>
      <c r="F19" s="81">
        <v>225689</v>
      </c>
      <c r="G19" s="81">
        <v>489695</v>
      </c>
    </row>
    <row r="20" spans="2:8" ht="15" customHeight="1" thickBot="1" x14ac:dyDescent="0.4">
      <c r="B20" s="51" t="s">
        <v>112</v>
      </c>
      <c r="C20" s="34"/>
      <c r="D20" s="34"/>
      <c r="E20" s="34"/>
      <c r="F20" s="35"/>
      <c r="G20" s="35"/>
    </row>
    <row r="21" spans="2:8" ht="15" customHeight="1" x14ac:dyDescent="0.35">
      <c r="B21" s="50" t="s">
        <v>57</v>
      </c>
      <c r="C21" s="98">
        <v>290000</v>
      </c>
      <c r="D21" s="82">
        <v>399000</v>
      </c>
      <c r="E21" s="82">
        <v>194000</v>
      </c>
      <c r="F21" s="82">
        <v>165000</v>
      </c>
      <c r="G21" s="82">
        <v>243000</v>
      </c>
    </row>
    <row r="22" spans="2:8" ht="15" customHeight="1" x14ac:dyDescent="0.35">
      <c r="B22" s="50" t="s">
        <v>79</v>
      </c>
      <c r="C22" s="79">
        <v>139000</v>
      </c>
      <c r="D22" s="80">
        <v>260000</v>
      </c>
      <c r="E22" s="80">
        <v>116000</v>
      </c>
      <c r="F22" s="80">
        <v>135000</v>
      </c>
      <c r="G22" s="80">
        <v>105000</v>
      </c>
    </row>
    <row r="23" spans="2:8" ht="15" customHeight="1" thickBot="1" x14ac:dyDescent="0.4">
      <c r="B23" s="50" t="s">
        <v>80</v>
      </c>
      <c r="C23" s="99">
        <v>479000</v>
      </c>
      <c r="D23" s="81">
        <v>496000</v>
      </c>
      <c r="E23" s="81">
        <v>159000</v>
      </c>
      <c r="F23" s="81">
        <v>405000</v>
      </c>
      <c r="G23" s="81">
        <v>538000</v>
      </c>
    </row>
    <row r="24" spans="2:8" ht="15" customHeight="1" thickBot="1" x14ac:dyDescent="0.4">
      <c r="B24" s="51" t="s">
        <v>113</v>
      </c>
      <c r="C24" s="34"/>
      <c r="D24" s="34"/>
      <c r="E24" s="34"/>
      <c r="F24" s="35"/>
      <c r="G24" s="35"/>
    </row>
    <row r="25" spans="2:8" ht="15" customHeight="1" x14ac:dyDescent="0.35">
      <c r="B25" s="50" t="s">
        <v>57</v>
      </c>
      <c r="C25" s="98">
        <v>293245</v>
      </c>
      <c r="D25" s="82">
        <v>2337</v>
      </c>
      <c r="E25" s="82">
        <v>138474</v>
      </c>
      <c r="F25" s="82">
        <v>-419551</v>
      </c>
      <c r="G25" s="82">
        <v>-414365</v>
      </c>
    </row>
    <row r="26" spans="2:8" ht="15" customHeight="1" x14ac:dyDescent="0.35">
      <c r="B26" s="50" t="s">
        <v>79</v>
      </c>
      <c r="C26" s="79">
        <v>239507</v>
      </c>
      <c r="D26" s="80">
        <v>161804</v>
      </c>
      <c r="E26" s="80">
        <v>319288</v>
      </c>
      <c r="F26" s="80">
        <v>-20949</v>
      </c>
      <c r="G26" s="80">
        <v>-57516</v>
      </c>
    </row>
    <row r="27" spans="2:8" ht="15" customHeight="1" thickBot="1" x14ac:dyDescent="0.4">
      <c r="B27" s="50" t="s">
        <v>80</v>
      </c>
      <c r="C27" s="99">
        <v>951426</v>
      </c>
      <c r="D27" s="81">
        <v>446794</v>
      </c>
      <c r="E27" s="81">
        <v>787335</v>
      </c>
      <c r="F27" s="81">
        <v>195002</v>
      </c>
      <c r="G27" s="81">
        <v>-663826</v>
      </c>
    </row>
    <row r="28" spans="2:8" ht="15" customHeight="1" x14ac:dyDescent="0.35">
      <c r="B28" s="96" t="s">
        <v>33</v>
      </c>
      <c r="C28" s="33">
        <f>SUM(C25:C27,C21:C23,C17:C19,C13:C15)</f>
        <v>12553198</v>
      </c>
      <c r="D28" s="33">
        <f>SUM(D25:D27,D21:D23,D17:D19,D13:D15)</f>
        <v>13429806</v>
      </c>
      <c r="E28" s="33">
        <f>SUM(E25:E27,E21:E23,E17:E19,E13:E15)</f>
        <v>10000904</v>
      </c>
      <c r="F28" s="33">
        <f>SUM(F25:F27,F21:F23,F17:F19,F13:F15)</f>
        <v>10093797</v>
      </c>
      <c r="G28" s="52">
        <f>SUM(G25:G27,G21:G23,G17:G19,G13:G15)</f>
        <v>9779124</v>
      </c>
    </row>
    <row r="29" spans="2:8" ht="15" customHeight="1" x14ac:dyDescent="0.35">
      <c r="B29" s="134" t="s">
        <v>114</v>
      </c>
      <c r="C29" s="132">
        <v>0</v>
      </c>
      <c r="D29" s="132">
        <f>'[9]Act Basic Conv'!$H$13+'[9]Act Supp Conv'!$H$12</f>
        <v>435000</v>
      </c>
      <c r="E29" s="132">
        <f>'[10]Act Basic Conv'!$H$13+'[10]Act Supp Conv'!$H$12</f>
        <v>182000</v>
      </c>
      <c r="F29" s="132">
        <f>'[11]Act Basic Conv'!$H$13+'[11]Act Supp Conv'!$H$12</f>
        <v>150000</v>
      </c>
      <c r="G29" s="132">
        <f>'[12]Act Basic Conv'!$H$13</f>
        <v>49000</v>
      </c>
      <c r="H29" s="65"/>
    </row>
    <row r="30" spans="2:8" ht="15" customHeight="1" thickBot="1" x14ac:dyDescent="0.4">
      <c r="B30" s="134"/>
      <c r="C30" s="132"/>
      <c r="D30" s="132"/>
      <c r="E30" s="132"/>
      <c r="F30" s="132"/>
      <c r="G30" s="132"/>
    </row>
    <row r="31" spans="2:8" ht="15" customHeight="1" x14ac:dyDescent="0.35">
      <c r="B31" s="134" t="s">
        <v>115</v>
      </c>
      <c r="C31" s="136">
        <v>515107</v>
      </c>
      <c r="D31" s="139">
        <v>198529</v>
      </c>
      <c r="E31" s="139">
        <v>419785</v>
      </c>
      <c r="F31" s="136">
        <v>204407</v>
      </c>
      <c r="G31" s="136" t="s">
        <v>172</v>
      </c>
    </row>
    <row r="32" spans="2:8" ht="15" thickBot="1" x14ac:dyDescent="0.4">
      <c r="B32" s="135"/>
      <c r="C32" s="138"/>
      <c r="D32" s="140"/>
      <c r="E32" s="140"/>
      <c r="F32" s="138"/>
      <c r="G32" s="137"/>
    </row>
    <row r="34" spans="2:2" x14ac:dyDescent="0.35">
      <c r="B34" s="13" t="s">
        <v>116</v>
      </c>
    </row>
    <row r="35" spans="2:2" x14ac:dyDescent="0.35">
      <c r="B35" s="13" t="s">
        <v>117</v>
      </c>
    </row>
    <row r="36" spans="2:2" x14ac:dyDescent="0.35">
      <c r="B36" s="13" t="s">
        <v>118</v>
      </c>
    </row>
    <row r="37" spans="2:2" x14ac:dyDescent="0.35">
      <c r="B37" s="13" t="s">
        <v>119</v>
      </c>
    </row>
    <row r="38" spans="2:2" x14ac:dyDescent="0.35">
      <c r="B38" s="13" t="s">
        <v>120</v>
      </c>
    </row>
    <row r="39" spans="2:2" x14ac:dyDescent="0.35">
      <c r="B39" s="13" t="s">
        <v>121</v>
      </c>
    </row>
  </sheetData>
  <mergeCells count="12"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</mergeCells>
  <pageMargins left="0.7" right="0.7" top="0.75" bottom="0.75" header="0.3" footer="0.3"/>
  <pageSetup scale="8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G28"/>
  <sheetViews>
    <sheetView zoomScale="80" zoomScaleNormal="80" workbookViewId="0">
      <selection activeCell="C5" sqref="C5:G7"/>
    </sheetView>
  </sheetViews>
  <sheetFormatPr defaultColWidth="9.1796875" defaultRowHeight="14.5" x14ac:dyDescent="0.35"/>
  <cols>
    <col min="1" max="1" width="9.1796875" style="13"/>
    <col min="2" max="2" width="18.26953125" style="13" customWidth="1"/>
    <col min="3" max="7" width="11.453125" style="13" customWidth="1"/>
    <col min="8" max="9" width="9.1796875" style="13"/>
    <col min="10" max="10" width="26.26953125" style="13" customWidth="1"/>
    <col min="11" max="15" width="11.453125" style="13" customWidth="1"/>
    <col min="16" max="16384" width="9.1796875" style="13"/>
  </cols>
  <sheetData>
    <row r="1" spans="1:7" ht="30" customHeight="1" x14ac:dyDescent="0.5">
      <c r="A1" s="15" t="s">
        <v>129</v>
      </c>
      <c r="B1" s="15" t="s">
        <v>134</v>
      </c>
    </row>
    <row r="3" spans="1:7" x14ac:dyDescent="0.35">
      <c r="B3" s="16" t="s">
        <v>122</v>
      </c>
      <c r="C3" s="16" t="s">
        <v>123</v>
      </c>
    </row>
    <row r="5" spans="1:7" ht="15" customHeight="1" x14ac:dyDescent="0.35">
      <c r="B5" s="93"/>
      <c r="C5" s="4">
        <v>2014</v>
      </c>
      <c r="D5" s="4">
        <v>2015</v>
      </c>
      <c r="E5" s="4">
        <v>2016</v>
      </c>
      <c r="F5" s="4">
        <v>2017</v>
      </c>
      <c r="G5" s="4">
        <v>2018</v>
      </c>
    </row>
    <row r="6" spans="1:7" ht="15" customHeight="1" x14ac:dyDescent="0.35">
      <c r="B6" s="41" t="s">
        <v>124</v>
      </c>
      <c r="C6" s="8">
        <v>7337281</v>
      </c>
      <c r="D6" s="8">
        <v>8954073</v>
      </c>
      <c r="E6" s="8">
        <v>4521061</v>
      </c>
      <c r="F6" s="8">
        <v>8993031</v>
      </c>
      <c r="G6" s="8">
        <v>9705496</v>
      </c>
    </row>
    <row r="7" spans="1:7" ht="15" customHeight="1" x14ac:dyDescent="0.35">
      <c r="B7" s="41" t="s">
        <v>125</v>
      </c>
      <c r="C7" s="8">
        <v>0</v>
      </c>
      <c r="D7" s="8">
        <v>80750</v>
      </c>
      <c r="E7" s="8">
        <v>14750</v>
      </c>
      <c r="F7" s="8">
        <v>0</v>
      </c>
      <c r="G7" s="8">
        <v>18750</v>
      </c>
    </row>
    <row r="8" spans="1:7" ht="15" customHeight="1" x14ac:dyDescent="0.35"/>
    <row r="9" spans="1:7" ht="15" customHeight="1" x14ac:dyDescent="0.35"/>
    <row r="10" spans="1:7" ht="15" customHeight="1" x14ac:dyDescent="0.35"/>
    <row r="11" spans="1:7" ht="15" customHeight="1" x14ac:dyDescent="0.35"/>
    <row r="12" spans="1:7" ht="15" customHeight="1" x14ac:dyDescent="0.35"/>
    <row r="13" spans="1:7" ht="15" customHeight="1" x14ac:dyDescent="0.35"/>
    <row r="14" spans="1:7" ht="15" customHeight="1" x14ac:dyDescent="0.35"/>
    <row r="15" spans="1:7" ht="15" customHeight="1" x14ac:dyDescent="0.35"/>
    <row r="16" spans="1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4" ht="15" customHeight="1" x14ac:dyDescent="0.35"/>
    <row r="25" ht="15" customHeight="1" x14ac:dyDescent="0.35"/>
    <row r="26" ht="15" customHeight="1" x14ac:dyDescent="0.35"/>
    <row r="27" ht="15" customHeight="1" x14ac:dyDescent="0.35"/>
    <row r="28" ht="15" customHeight="1" x14ac:dyDescent="0.35"/>
  </sheetData>
  <pageMargins left="0.7" right="0.7" top="0.75" bottom="0.75" header="0.3" footer="0.3"/>
  <pageSetup scale="8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G22"/>
  <sheetViews>
    <sheetView zoomScale="80" zoomScaleNormal="80" workbookViewId="0">
      <selection activeCell="J11" sqref="J11"/>
    </sheetView>
  </sheetViews>
  <sheetFormatPr defaultColWidth="9.1796875" defaultRowHeight="14.5" x14ac:dyDescent="0.35"/>
  <cols>
    <col min="1" max="1" width="9.1796875" style="13"/>
    <col min="2" max="2" width="18.26953125" style="13" customWidth="1"/>
    <col min="3" max="7" width="11.453125" style="13" customWidth="1"/>
    <col min="8" max="9" width="9.1796875" style="13"/>
    <col min="10" max="10" width="26.26953125" style="13" customWidth="1"/>
    <col min="11" max="15" width="11.453125" style="13" customWidth="1"/>
    <col min="16" max="16384" width="9.1796875" style="13"/>
  </cols>
  <sheetData>
    <row r="1" spans="1:7" ht="30" customHeight="1" x14ac:dyDescent="0.5">
      <c r="A1" s="15" t="s">
        <v>129</v>
      </c>
      <c r="B1" s="15" t="s">
        <v>134</v>
      </c>
    </row>
    <row r="3" spans="1:7" x14ac:dyDescent="0.35">
      <c r="B3" s="16" t="s">
        <v>126</v>
      </c>
      <c r="C3" s="16" t="s">
        <v>127</v>
      </c>
    </row>
    <row r="5" spans="1:7" ht="15" customHeight="1" x14ac:dyDescent="0.35">
      <c r="B5" s="93"/>
      <c r="C5" s="4">
        <v>2014</v>
      </c>
      <c r="D5" s="4">
        <v>2015</v>
      </c>
      <c r="E5" s="4">
        <v>2016</v>
      </c>
      <c r="F5" s="4">
        <v>2017</v>
      </c>
      <c r="G5" s="4">
        <v>2018</v>
      </c>
    </row>
    <row r="6" spans="1:7" ht="15" customHeight="1" x14ac:dyDescent="0.35">
      <c r="B6" s="41" t="s">
        <v>128</v>
      </c>
      <c r="C6" s="89">
        <v>1208721</v>
      </c>
      <c r="D6" s="89">
        <v>1196318</v>
      </c>
      <c r="E6" s="89">
        <v>1191484</v>
      </c>
      <c r="F6" s="89">
        <v>1184896</v>
      </c>
      <c r="G6" s="89">
        <v>1171614</v>
      </c>
    </row>
    <row r="7" spans="1:7" ht="15" customHeight="1" x14ac:dyDescent="0.35">
      <c r="B7" s="41" t="s">
        <v>124</v>
      </c>
      <c r="C7" s="90">
        <v>1245796</v>
      </c>
      <c r="D7" s="90">
        <v>1051479</v>
      </c>
      <c r="E7" s="90">
        <v>1202132</v>
      </c>
      <c r="F7" s="90">
        <v>1030967</v>
      </c>
      <c r="G7" s="90">
        <v>1000074</v>
      </c>
    </row>
    <row r="8" spans="1:7" ht="15" customHeight="1" x14ac:dyDescent="0.35">
      <c r="B8" s="41" t="s">
        <v>125</v>
      </c>
      <c r="C8" s="91" t="s">
        <v>173</v>
      </c>
      <c r="D8" s="91" t="s">
        <v>174</v>
      </c>
      <c r="E8" s="90">
        <v>0</v>
      </c>
      <c r="F8" s="90">
        <v>0</v>
      </c>
      <c r="G8" s="90">
        <v>0</v>
      </c>
    </row>
    <row r="9" spans="1:7" ht="28.5" customHeight="1" x14ac:dyDescent="0.35">
      <c r="B9" s="41" t="s">
        <v>114</v>
      </c>
      <c r="C9" s="90">
        <v>2700</v>
      </c>
      <c r="D9" s="90">
        <v>4500</v>
      </c>
      <c r="E9" s="90">
        <v>4200</v>
      </c>
      <c r="F9" s="90">
        <v>4800</v>
      </c>
      <c r="G9" s="90">
        <v>6300</v>
      </c>
    </row>
    <row r="10" spans="1:7" ht="32.25" customHeight="1" x14ac:dyDescent="0.35">
      <c r="B10" s="41" t="s">
        <v>115</v>
      </c>
      <c r="C10" s="90">
        <v>113603</v>
      </c>
      <c r="D10" s="90">
        <v>38028</v>
      </c>
      <c r="E10" s="90">
        <v>91392</v>
      </c>
      <c r="F10" s="90">
        <v>79932</v>
      </c>
      <c r="G10" s="90">
        <v>64968</v>
      </c>
    </row>
    <row r="11" spans="1:7" ht="15" customHeight="1" x14ac:dyDescent="0.35"/>
    <row r="12" spans="1:7" ht="15" customHeight="1" x14ac:dyDescent="0.35"/>
    <row r="13" spans="1:7" ht="15" customHeight="1" x14ac:dyDescent="0.35"/>
    <row r="14" spans="1:7" ht="15" customHeight="1" x14ac:dyDescent="0.35"/>
    <row r="15" spans="1:7" ht="15" customHeight="1" x14ac:dyDescent="0.35"/>
    <row r="16" spans="1:7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</sheetData>
  <pageMargins left="0.7" right="0.7" top="0.75" bottom="0.75" header="0.3" footer="0.3"/>
  <pageSetup scale="8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I84"/>
  <sheetViews>
    <sheetView zoomScale="80" zoomScaleNormal="80" workbookViewId="0">
      <selection activeCell="B3" sqref="B3"/>
    </sheetView>
  </sheetViews>
  <sheetFormatPr defaultColWidth="9.1796875" defaultRowHeight="12.5" x14ac:dyDescent="0.25"/>
  <cols>
    <col min="1" max="2" width="9.1796875" style="21"/>
    <col min="3" max="5" width="11.453125" style="21" customWidth="1"/>
    <col min="6" max="6" width="12" style="21" customWidth="1"/>
    <col min="7" max="8" width="9.1796875" style="21"/>
    <col min="9" max="9" width="10.7265625" style="21" customWidth="1"/>
    <col min="10" max="10" width="9.1796875" style="21"/>
    <col min="11" max="13" width="11.453125" style="21" customWidth="1"/>
    <col min="14" max="15" width="5.7265625" style="21" customWidth="1"/>
    <col min="16" max="16384" width="9.1796875" style="21"/>
  </cols>
  <sheetData>
    <row r="1" spans="1:9" ht="30" customHeight="1" x14ac:dyDescent="0.5">
      <c r="A1" s="15" t="s">
        <v>175</v>
      </c>
      <c r="B1" s="15" t="s">
        <v>177</v>
      </c>
    </row>
    <row r="2" spans="1:9" ht="15" customHeight="1" x14ac:dyDescent="0.25"/>
    <row r="3" spans="1:9" ht="15" customHeight="1" x14ac:dyDescent="0.3">
      <c r="B3" s="22" t="s">
        <v>2</v>
      </c>
      <c r="C3" s="16" t="s">
        <v>178</v>
      </c>
    </row>
    <row r="4" spans="1:9" ht="15" customHeight="1" x14ac:dyDescent="0.25"/>
    <row r="5" spans="1:9" ht="15" customHeight="1" x14ac:dyDescent="0.25">
      <c r="B5" s="44"/>
      <c r="C5" s="127" t="s">
        <v>179</v>
      </c>
      <c r="D5" s="127"/>
      <c r="E5" s="127"/>
      <c r="F5" s="44"/>
    </row>
    <row r="6" spans="1:9" ht="15" customHeight="1" x14ac:dyDescent="0.25">
      <c r="B6" s="44"/>
      <c r="C6" s="127" t="s">
        <v>180</v>
      </c>
      <c r="D6" s="127"/>
      <c r="E6" s="127"/>
      <c r="F6" s="92" t="s">
        <v>181</v>
      </c>
    </row>
    <row r="7" spans="1:9" ht="15" customHeight="1" x14ac:dyDescent="0.25">
      <c r="B7" s="92" t="s">
        <v>176</v>
      </c>
      <c r="C7" s="92" t="s">
        <v>57</v>
      </c>
      <c r="D7" s="92" t="s">
        <v>79</v>
      </c>
      <c r="E7" s="92" t="s">
        <v>80</v>
      </c>
      <c r="F7" s="92" t="s">
        <v>182</v>
      </c>
    </row>
    <row r="8" spans="1:9" ht="15" customHeight="1" x14ac:dyDescent="0.25">
      <c r="B8" s="92">
        <v>2009</v>
      </c>
      <c r="C8" s="62">
        <f>('[13]Pg 5'!$J$21+'[13]Pg 11'!$J$21)</f>
        <v>3288721000</v>
      </c>
      <c r="D8" s="62">
        <f>('[13]Pg 5'!$J$22+'[13]Pg 11'!$J$22)</f>
        <v>2401767000</v>
      </c>
      <c r="E8" s="62">
        <f>('[13]Pg 5'!$J$23+'[13]Pg 11'!$J$23)</f>
        <v>3175970000</v>
      </c>
      <c r="F8" s="62">
        <f>'[13]Pg 11'!$J$29</f>
        <v>371714750</v>
      </c>
      <c r="I8" s="23"/>
    </row>
    <row r="9" spans="1:9" ht="15" customHeight="1" x14ac:dyDescent="0.25">
      <c r="B9" s="92">
        <v>2010</v>
      </c>
      <c r="C9" s="62">
        <f>'[14]Pg 5'!$H$21+'[14]Pg 13'!$H$21</f>
        <v>3302757000</v>
      </c>
      <c r="D9" s="62">
        <f>'[14]Pg 5'!$H$22+'[14]Pg 13'!$H$22</f>
        <v>2410238000</v>
      </c>
      <c r="E9" s="62">
        <f>'[14]Pg 5'!$H$23+'[14]Pg 13'!$H$23</f>
        <v>3247085000</v>
      </c>
      <c r="F9" s="62">
        <f>'[14]Pg 13'!$H$29</f>
        <v>396600250</v>
      </c>
    </row>
    <row r="10" spans="1:9" ht="15" customHeight="1" x14ac:dyDescent="0.25">
      <c r="B10" s="92">
        <v>2011</v>
      </c>
      <c r="C10" s="62">
        <f>'[14]Pg 5'!$J$21+'[14]Pg 13'!$J$21</f>
        <v>3296564000</v>
      </c>
      <c r="D10" s="62">
        <f>'[14]Pg 5'!$J$22+'[14]Pg 13'!$J$22</f>
        <v>2385886000</v>
      </c>
      <c r="E10" s="62">
        <f>'[14]Pg 5'!$J$23+'[14]Pg 13'!$J$23</f>
        <v>3250843000</v>
      </c>
      <c r="F10" s="62">
        <f>'[14]Pg 13'!$J$29</f>
        <v>449896500</v>
      </c>
    </row>
    <row r="11" spans="1:9" ht="15" customHeight="1" x14ac:dyDescent="0.25">
      <c r="B11" s="92">
        <v>2012</v>
      </c>
      <c r="C11" s="62">
        <f>'[15]Pg 5'!$H$21+'[15]Pg 13'!$H$21</f>
        <v>3231871000</v>
      </c>
      <c r="D11" s="62">
        <f>'[15]Pg 5'!$H$22+'[15]Pg 13'!$H$22</f>
        <v>2321576000</v>
      </c>
      <c r="E11" s="62">
        <f>'[15]Pg 5'!$H$23+'[15]Pg 13'!$H$23</f>
        <v>3258782000</v>
      </c>
      <c r="F11" s="62">
        <f>'[15]Pg 13'!$H$29</f>
        <v>493214250</v>
      </c>
    </row>
    <row r="12" spans="1:9" ht="15" customHeight="1" x14ac:dyDescent="0.25">
      <c r="B12" s="92">
        <v>2013</v>
      </c>
      <c r="C12" s="62">
        <f>'[15]Pg 5'!$J$21+'[15]Pg 13'!$J$21</f>
        <v>3327163000</v>
      </c>
      <c r="D12" s="62">
        <f>'[15]Pg 5'!$J$22+'[15]Pg 13'!$J$22</f>
        <v>2387599000</v>
      </c>
      <c r="E12" s="62">
        <f>'[15]Pg 5'!$J$23+'[15]Pg 13'!$J$23</f>
        <v>3424431000</v>
      </c>
      <c r="F12" s="62">
        <f>'[15]Pg 13'!$J$29</f>
        <v>536245750</v>
      </c>
    </row>
    <row r="13" spans="1:9" ht="15" customHeight="1" x14ac:dyDescent="0.25">
      <c r="B13" s="92">
        <v>2014</v>
      </c>
      <c r="C13" s="62">
        <f>'[16]Pg 5'!$H$21+'[16]Pg 13'!$H$21</f>
        <v>3392305000</v>
      </c>
      <c r="D13" s="62">
        <f>'[16]Pg 5'!$H$22+'[16]Pg 13'!$H$22</f>
        <v>2431610000</v>
      </c>
      <c r="E13" s="62">
        <f>'[16]Pg 5'!$H$23+'[16]Pg 13'!$H$23</f>
        <v>3563096000</v>
      </c>
      <c r="F13" s="62">
        <f>'[16]Pg 13'!$H$29</f>
        <v>581764582</v>
      </c>
    </row>
    <row r="14" spans="1:9" ht="15" customHeight="1" x14ac:dyDescent="0.25">
      <c r="B14" s="92">
        <v>2015</v>
      </c>
      <c r="C14" s="62">
        <f>'[16]Pg 5'!$J$21+'[16]Pg 13'!$J$21</f>
        <v>3449798000</v>
      </c>
      <c r="D14" s="62">
        <f>'[16]Pg 5'!$J$22+'[16]Pg 13'!$J$22</f>
        <v>2462720000</v>
      </c>
      <c r="E14" s="62">
        <f>'[16]Pg 5'!$J$23+'[16]Pg 13'!$J$23</f>
        <v>3673851000</v>
      </c>
      <c r="F14" s="62">
        <f>'[16]Pg 13'!$J$29</f>
        <v>628842832</v>
      </c>
    </row>
    <row r="15" spans="1:9" ht="15" customHeight="1" x14ac:dyDescent="0.25">
      <c r="B15" s="92">
        <v>2016</v>
      </c>
      <c r="C15" s="62">
        <f>'[17]Pg 5'!$H$21+'[17]Pg 13'!$H$21</f>
        <v>3592964000</v>
      </c>
      <c r="D15" s="62">
        <f>'[17]Pg 5'!$H$22+'[17]Pg 13'!$H$22</f>
        <v>2537127000</v>
      </c>
      <c r="E15" s="62">
        <f>'[17]Pg 5'!$H$23+'[17]Pg 13'!$H$23</f>
        <v>3870341000</v>
      </c>
      <c r="F15" s="62">
        <f>'[17]Pg 13'!$H$29</f>
        <v>685321832</v>
      </c>
    </row>
    <row r="16" spans="1:9" ht="15" customHeight="1" x14ac:dyDescent="0.25">
      <c r="B16" s="92">
        <v>2017</v>
      </c>
      <c r="C16" s="62">
        <f>'[17]Pg 5'!$J$21+'[17]Pg 13'!$J$21</f>
        <v>3690965950</v>
      </c>
      <c r="D16" s="62">
        <f>'[17]Pg 5'!$J$22+'[17]Pg 13'!$J$22</f>
        <v>2594856542</v>
      </c>
      <c r="E16" s="62">
        <f>'[17]Pg 5'!$J$23+'[17]Pg 13'!$J$23</f>
        <v>4008537806</v>
      </c>
      <c r="F16" s="124">
        <v>735296</v>
      </c>
    </row>
    <row r="17" spans="2:6" ht="15" customHeight="1" x14ac:dyDescent="0.25">
      <c r="B17" s="92">
        <v>2018</v>
      </c>
      <c r="C17" s="62">
        <f>'[18]Pg 5'!$J$21+'[18]Pg 13'!$J$21</f>
        <v>3704144000</v>
      </c>
      <c r="D17" s="62">
        <f>'[18]Pg 5'!$J$22+'[18]Pg 13'!$J$22</f>
        <v>2587730000</v>
      </c>
      <c r="E17" s="62">
        <f>'[18]Pg 5'!$J$23+'[18]Pg 13'!$J$23</f>
        <v>4043321000</v>
      </c>
      <c r="F17" s="62">
        <f>'[18]Pg 13'!$J$29</f>
        <v>779130250</v>
      </c>
    </row>
    <row r="18" spans="2:6" ht="15" customHeight="1" x14ac:dyDescent="0.25"/>
    <row r="19" spans="2:6" ht="15" customHeight="1" x14ac:dyDescent="0.25"/>
    <row r="20" spans="2:6" ht="15" customHeight="1" x14ac:dyDescent="0.25"/>
    <row r="21" spans="2:6" ht="15" customHeight="1" x14ac:dyDescent="0.25"/>
    <row r="22" spans="2:6" ht="15" customHeight="1" x14ac:dyDescent="0.25"/>
    <row r="23" spans="2:6" ht="15" customHeight="1" x14ac:dyDescent="0.25"/>
    <row r="24" spans="2:6" ht="15" customHeight="1" x14ac:dyDescent="0.25"/>
    <row r="25" spans="2:6" ht="15" customHeight="1" x14ac:dyDescent="0.25"/>
    <row r="26" spans="2:6" ht="15" customHeight="1" x14ac:dyDescent="0.25"/>
    <row r="27" spans="2:6" ht="15" customHeight="1" x14ac:dyDescent="0.25"/>
    <row r="28" spans="2:6" ht="15" customHeight="1" x14ac:dyDescent="0.25"/>
    <row r="29" spans="2:6" ht="15" customHeight="1" x14ac:dyDescent="0.25"/>
    <row r="30" spans="2:6" ht="15" customHeight="1" x14ac:dyDescent="0.25"/>
    <row r="31" spans="2:6" ht="15" customHeight="1" x14ac:dyDescent="0.25"/>
    <row r="32" spans="2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2">
    <mergeCell ref="C5:E5"/>
    <mergeCell ref="C6:E6"/>
  </mergeCells>
  <pageMargins left="0.75" right="0.75" top="1" bottom="1" header="0.5" footer="0.5"/>
  <pageSetup scale="74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F84"/>
  <sheetViews>
    <sheetView zoomScale="80" zoomScaleNormal="80" workbookViewId="0">
      <selection activeCell="B3" sqref="B3"/>
    </sheetView>
  </sheetViews>
  <sheetFormatPr defaultColWidth="9.1796875" defaultRowHeight="12.5" x14ac:dyDescent="0.25"/>
  <cols>
    <col min="1" max="2" width="9.1796875" style="21"/>
    <col min="3" max="5" width="11.453125" style="21" customWidth="1"/>
    <col min="6" max="6" width="12.54296875" style="21" customWidth="1"/>
    <col min="7" max="8" width="9.1796875" style="21"/>
    <col min="9" max="9" width="10.7265625" style="21" customWidth="1"/>
    <col min="10" max="10" width="9.1796875" style="21"/>
    <col min="11" max="13" width="11.453125" style="21" customWidth="1"/>
    <col min="14" max="15" width="5.7265625" style="21" customWidth="1"/>
    <col min="16" max="16384" width="9.1796875" style="21"/>
  </cols>
  <sheetData>
    <row r="1" spans="1:6" ht="30" customHeight="1" x14ac:dyDescent="0.5">
      <c r="A1" s="15" t="s">
        <v>175</v>
      </c>
      <c r="B1" s="15" t="s">
        <v>177</v>
      </c>
    </row>
    <row r="2" spans="1:6" ht="15" customHeight="1" x14ac:dyDescent="0.25"/>
    <row r="3" spans="1:6" ht="15" customHeight="1" x14ac:dyDescent="0.3">
      <c r="B3" s="22" t="s">
        <v>20</v>
      </c>
      <c r="C3" s="16" t="s">
        <v>183</v>
      </c>
    </row>
    <row r="4" spans="1:6" ht="15" customHeight="1" x14ac:dyDescent="0.25"/>
    <row r="5" spans="1:6" ht="15" customHeight="1" x14ac:dyDescent="0.25">
      <c r="B5" s="44"/>
      <c r="C5" s="127" t="s">
        <v>184</v>
      </c>
      <c r="D5" s="127"/>
      <c r="E5" s="127"/>
      <c r="F5" s="44"/>
    </row>
    <row r="6" spans="1:6" ht="15" customHeight="1" x14ac:dyDescent="0.25">
      <c r="B6" s="44"/>
      <c r="C6" s="127" t="s">
        <v>180</v>
      </c>
      <c r="D6" s="127"/>
      <c r="E6" s="127"/>
      <c r="F6" s="92" t="s">
        <v>181</v>
      </c>
    </row>
    <row r="7" spans="1:6" ht="15" customHeight="1" x14ac:dyDescent="0.25">
      <c r="B7" s="92" t="s">
        <v>176</v>
      </c>
      <c r="C7" s="92" t="s">
        <v>57</v>
      </c>
      <c r="D7" s="92" t="s">
        <v>79</v>
      </c>
      <c r="E7" s="92" t="s">
        <v>80</v>
      </c>
      <c r="F7" s="92" t="s">
        <v>182</v>
      </c>
    </row>
    <row r="8" spans="1:6" ht="15" customHeight="1" x14ac:dyDescent="0.25">
      <c r="B8" s="92">
        <v>2009</v>
      </c>
      <c r="C8" s="62">
        <f>('[13]Pg 31'!$J$22+'[13]Pg 37'!$J$22)</f>
        <v>4173626000</v>
      </c>
      <c r="D8" s="62">
        <f>'[13]Pg 31'!$J$23+'[13]Pg 37'!$J$23</f>
        <v>1237027000</v>
      </c>
      <c r="E8" s="62">
        <f>'[13]Pg 31'!$J$24+'[13]Pg 37'!$J$24</f>
        <v>3614168000</v>
      </c>
      <c r="F8" s="62">
        <f>'[13]Pg 37'!$J$31</f>
        <v>247986000</v>
      </c>
    </row>
    <row r="9" spans="1:6" ht="15" customHeight="1" x14ac:dyDescent="0.25">
      <c r="B9" s="92">
        <v>2010</v>
      </c>
      <c r="C9" s="62">
        <f>'[14]Pg 35'!$H$22+'[14]Pg 41'!$H$22</f>
        <v>4280427000</v>
      </c>
      <c r="D9" s="62">
        <f>'[14]Pg 35'!$H$23+'[14]Pg 41'!$H$23</f>
        <v>1296473000</v>
      </c>
      <c r="E9" s="62">
        <f>'[14]Pg 35'!$H$24+'[14]Pg 41'!$H$24</f>
        <v>3809183000</v>
      </c>
      <c r="F9" s="62">
        <f>'[14]Pg 41'!$H$31</f>
        <v>263634750</v>
      </c>
    </row>
    <row r="10" spans="1:6" ht="15" customHeight="1" x14ac:dyDescent="0.25">
      <c r="B10" s="92">
        <v>2011</v>
      </c>
      <c r="C10" s="62">
        <f>'[14]Pg 35'!$J$22+'[14]Pg 41'!$J$22</f>
        <v>4303919000</v>
      </c>
      <c r="D10" s="62">
        <f>'[14]Pg 35'!$J$23+'[14]Pg 41'!$J$23</f>
        <v>1364577000</v>
      </c>
      <c r="E10" s="62">
        <f>'[14]Pg 35'!$J$24+'[14]Pg 41'!$J$24</f>
        <v>3903476000</v>
      </c>
      <c r="F10" s="62">
        <f>'[14]Pg 41'!$J$31</f>
        <v>296558250</v>
      </c>
    </row>
    <row r="11" spans="1:6" ht="15" customHeight="1" x14ac:dyDescent="0.25">
      <c r="B11" s="92">
        <v>2012</v>
      </c>
      <c r="C11" s="62">
        <f>'[15]Pg 35'!$H$22+'[15]Pg 41'!$H$22</f>
        <v>4182413000</v>
      </c>
      <c r="D11" s="62">
        <f>'[15]Pg 35'!$H$23+'[15]Pg 41'!$H$23</f>
        <v>1346900000</v>
      </c>
      <c r="E11" s="62">
        <f>'[15]Pg 35'!$H$24+'[15]Pg 41'!$H$24</f>
        <v>3801144000</v>
      </c>
      <c r="F11" s="62">
        <f>'[15]Pg 41'!$H$31</f>
        <v>339426250</v>
      </c>
    </row>
    <row r="12" spans="1:6" ht="15" customHeight="1" x14ac:dyDescent="0.25">
      <c r="B12" s="92">
        <v>2013</v>
      </c>
      <c r="C12" s="62">
        <f>'[15]Pg 35'!$J$22+'[15]Pg 41'!$J$22</f>
        <v>4340129000</v>
      </c>
      <c r="D12" s="62">
        <f>'[15]Pg 35'!$J$23+'[15]Pg 41'!$J$23</f>
        <v>1412278000</v>
      </c>
      <c r="E12" s="62">
        <f>'[15]Pg 35'!$J$24+'[15]Pg 41'!$J$24</f>
        <v>4146681000</v>
      </c>
      <c r="F12" s="62">
        <f>'[15]Pg 41'!$J$31</f>
        <v>369512250</v>
      </c>
    </row>
    <row r="13" spans="1:6" ht="15" customHeight="1" x14ac:dyDescent="0.25">
      <c r="B13" s="92">
        <v>2014</v>
      </c>
      <c r="C13" s="62">
        <f>'[16]Pg 35'!$H$22+'[16]Pg 41'!$H$22</f>
        <v>4440538000</v>
      </c>
      <c r="D13" s="62">
        <f>'[16]Pg 35'!$H$23+'[16]Pg 41'!$H$23</f>
        <v>1458009000</v>
      </c>
      <c r="E13" s="62">
        <f>'[16]Pg 35'!$H$24+'[16]Pg 41'!$H$24</f>
        <v>4263886000</v>
      </c>
      <c r="F13" s="62">
        <f>'[16]Pg 41'!$H$31</f>
        <v>401638500</v>
      </c>
    </row>
    <row r="14" spans="1:6" ht="15" customHeight="1" x14ac:dyDescent="0.25">
      <c r="B14" s="92">
        <v>2015</v>
      </c>
      <c r="C14" s="62">
        <f>'[16]Pg 35'!$J$22+'[16]Pg 41'!$J$22</f>
        <v>4537463000</v>
      </c>
      <c r="D14" s="62">
        <f>'[16]Pg 35'!$J$23+'[16]Pg 41'!$J$23</f>
        <v>1534501000</v>
      </c>
      <c r="E14" s="62">
        <f>'[16]Pg 35'!$J$24+'[16]Pg 41'!$J$24</f>
        <v>4408995000</v>
      </c>
      <c r="F14" s="62">
        <f>'[16]Pg 41'!$J$31</f>
        <v>433244500</v>
      </c>
    </row>
    <row r="15" spans="1:6" ht="15" customHeight="1" x14ac:dyDescent="0.25">
      <c r="B15" s="92">
        <v>2016</v>
      </c>
      <c r="C15" s="62">
        <f>'[17]Pg 35'!$H$22+'[17]Pg 41'!$H$22</f>
        <v>4706013000</v>
      </c>
      <c r="D15" s="62">
        <f>'[17]Pg 35'!$H$23+'[17]Pg 41'!$H$23</f>
        <v>1620126000</v>
      </c>
      <c r="E15" s="62">
        <f>'[17]Pg 35'!$H$24+'[17]Pg 41'!$H$24</f>
        <v>4609255000</v>
      </c>
      <c r="F15" s="62">
        <f>'[17]Pg 41'!$H$31</f>
        <v>472046250</v>
      </c>
    </row>
    <row r="16" spans="1:6" ht="15" customHeight="1" x14ac:dyDescent="0.25">
      <c r="B16" s="92">
        <v>2017</v>
      </c>
      <c r="C16" s="62">
        <f>'[17]Pg 35'!$J$22+'[17]Pg 41'!$J$22</f>
        <v>4747370000</v>
      </c>
      <c r="D16" s="62">
        <f>'[17]Pg 35'!$J$23+'[17]Pg 41'!$J$23</f>
        <v>1646364060</v>
      </c>
      <c r="E16" s="62">
        <f>'[17]Pg 35'!$J$24+'[17]Pg 41'!$J$24</f>
        <v>4718591033</v>
      </c>
      <c r="F16" s="62">
        <f>'[17]Pg 41'!$J$31</f>
        <v>509135750</v>
      </c>
    </row>
    <row r="17" spans="2:6" ht="15" customHeight="1" x14ac:dyDescent="0.25">
      <c r="B17" s="92">
        <v>2018</v>
      </c>
      <c r="C17" s="62">
        <f>'[18]Pg 35'!$J$22+'[18]Pg 41'!$J$22</f>
        <v>4822753000</v>
      </c>
      <c r="D17" s="62">
        <f>'[18]Pg 35'!$J$23+'[18]Pg 41'!$J$23</f>
        <v>1686176000</v>
      </c>
      <c r="E17" s="62">
        <f>'[18]Pg 35'!$J$24+'[18]Pg 41'!$J$24</f>
        <v>4832893000</v>
      </c>
      <c r="F17" s="62">
        <f>'[18]Pg 41'!$J$31</f>
        <v>537174500</v>
      </c>
    </row>
    <row r="18" spans="2:6" ht="15" customHeight="1" x14ac:dyDescent="0.25"/>
    <row r="19" spans="2:6" ht="15" customHeight="1" x14ac:dyDescent="0.25"/>
    <row r="20" spans="2:6" ht="15" customHeight="1" x14ac:dyDescent="0.25"/>
    <row r="21" spans="2:6" ht="15" customHeight="1" x14ac:dyDescent="0.25"/>
    <row r="22" spans="2:6" ht="15" customHeight="1" x14ac:dyDescent="0.25"/>
    <row r="23" spans="2:6" ht="15" customHeight="1" x14ac:dyDescent="0.25"/>
    <row r="24" spans="2:6" ht="15" customHeight="1" x14ac:dyDescent="0.25"/>
    <row r="25" spans="2:6" ht="15" customHeight="1" x14ac:dyDescent="0.25"/>
    <row r="26" spans="2:6" ht="15" customHeight="1" x14ac:dyDescent="0.25"/>
    <row r="27" spans="2:6" ht="15" customHeight="1" x14ac:dyDescent="0.25"/>
    <row r="28" spans="2:6" ht="15" customHeight="1" x14ac:dyDescent="0.25"/>
    <row r="29" spans="2:6" ht="15" customHeight="1" x14ac:dyDescent="0.25"/>
    <row r="30" spans="2:6" ht="15" customHeight="1" x14ac:dyDescent="0.25"/>
    <row r="31" spans="2:6" ht="15" customHeight="1" x14ac:dyDescent="0.25"/>
    <row r="32" spans="2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2">
    <mergeCell ref="C5:E5"/>
    <mergeCell ref="C6:E6"/>
  </mergeCells>
  <pageMargins left="0.75" right="0.75" top="1" bottom="1" header="0.5" footer="0.5"/>
  <pageSetup scale="9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F84"/>
  <sheetViews>
    <sheetView zoomScale="80" zoomScaleNormal="80" workbookViewId="0">
      <selection activeCell="B3" sqref="B3"/>
    </sheetView>
  </sheetViews>
  <sheetFormatPr defaultColWidth="9.1796875" defaultRowHeight="12.5" x14ac:dyDescent="0.25"/>
  <cols>
    <col min="1" max="2" width="9.1796875" style="21"/>
    <col min="3" max="5" width="11.453125" style="21" customWidth="1"/>
    <col min="6" max="6" width="10" style="21" customWidth="1"/>
    <col min="7" max="8" width="9.1796875" style="21"/>
    <col min="9" max="9" width="10.7265625" style="21" customWidth="1"/>
    <col min="10" max="10" width="9.1796875" style="21"/>
    <col min="11" max="13" width="11.453125" style="21" customWidth="1"/>
    <col min="14" max="15" width="5.7265625" style="21" customWidth="1"/>
    <col min="16" max="16384" width="9.1796875" style="21"/>
  </cols>
  <sheetData>
    <row r="1" spans="1:6" ht="30" customHeight="1" x14ac:dyDescent="0.5">
      <c r="A1" s="15" t="s">
        <v>175</v>
      </c>
      <c r="B1" s="15" t="s">
        <v>177</v>
      </c>
    </row>
    <row r="2" spans="1:6" ht="15" customHeight="1" x14ac:dyDescent="0.25"/>
    <row r="3" spans="1:6" ht="15" customHeight="1" x14ac:dyDescent="0.3">
      <c r="B3" s="22" t="s">
        <v>22</v>
      </c>
      <c r="C3" s="16" t="s">
        <v>185</v>
      </c>
    </row>
    <row r="4" spans="1:6" ht="15" customHeight="1" x14ac:dyDescent="0.25"/>
    <row r="5" spans="1:6" ht="15" customHeight="1" x14ac:dyDescent="0.25">
      <c r="B5" s="44"/>
      <c r="C5" s="127" t="s">
        <v>179</v>
      </c>
      <c r="D5" s="127"/>
      <c r="E5" s="127"/>
      <c r="F5" s="44"/>
    </row>
    <row r="6" spans="1:6" ht="15" customHeight="1" x14ac:dyDescent="0.25">
      <c r="B6" s="44"/>
      <c r="C6" s="127" t="s">
        <v>180</v>
      </c>
      <c r="D6" s="127"/>
      <c r="E6" s="127"/>
      <c r="F6" s="92" t="s">
        <v>181</v>
      </c>
    </row>
    <row r="7" spans="1:6" ht="15" customHeight="1" x14ac:dyDescent="0.25">
      <c r="B7" s="92" t="s">
        <v>176</v>
      </c>
      <c r="C7" s="92" t="s">
        <v>57</v>
      </c>
      <c r="D7" s="92" t="s">
        <v>79</v>
      </c>
      <c r="E7" s="92" t="s">
        <v>80</v>
      </c>
      <c r="F7" s="92" t="s">
        <v>182</v>
      </c>
    </row>
    <row r="8" spans="1:6" ht="15" customHeight="1" x14ac:dyDescent="0.25">
      <c r="B8" s="92">
        <v>2009</v>
      </c>
      <c r="C8" s="62">
        <f>('[13]Pg 5'!$J$15+'[13]Pg 11'!$J$15)*1000</f>
        <v>59045000</v>
      </c>
      <c r="D8" s="62">
        <f>('[13]Pg 5'!$J$16+'[13]Pg 11'!$J$16)*1000</f>
        <v>42467000</v>
      </c>
      <c r="E8" s="62">
        <f>('[13]Pg 5'!$J$17+'[13]Pg 11'!$J$17)*1000</f>
        <v>26959000</v>
      </c>
      <c r="F8" s="62">
        <f>'[13]Pg 11'!$J$26*1000</f>
        <v>16034000</v>
      </c>
    </row>
    <row r="9" spans="1:6" ht="15" customHeight="1" x14ac:dyDescent="0.25">
      <c r="B9" s="92">
        <v>2010</v>
      </c>
      <c r="C9" s="62">
        <f>('[14]Pg 5'!$H$15+'[14]Pg 13'!$H$15)*1000</f>
        <v>58070000</v>
      </c>
      <c r="D9" s="62">
        <f>('[14]Pg 5'!$H$16+'[14]Pg 13'!$H$16)*1000</f>
        <v>41840000</v>
      </c>
      <c r="E9" s="62">
        <f>('[14]Pg 5'!$H$17+'[14]Pg 13'!$H$17)*1000</f>
        <v>26805000</v>
      </c>
      <c r="F9" s="62">
        <f>'[14]Pg 13'!$H$26*1000</f>
        <v>16584000</v>
      </c>
    </row>
    <row r="10" spans="1:6" ht="15" customHeight="1" x14ac:dyDescent="0.25">
      <c r="B10" s="92">
        <v>2011</v>
      </c>
      <c r="C10" s="62">
        <f>('[14]Pg 5'!$J$15+'[14]Pg 13'!$J$15)*1000</f>
        <v>57673000</v>
      </c>
      <c r="D10" s="62">
        <f>('[14]Pg 5'!$J$16+'[14]Pg 13'!$J$16)*1000</f>
        <v>41247000</v>
      </c>
      <c r="E10" s="62">
        <f>('[14]Pg 5'!$J$17+'[14]Pg 13'!$J$17)*1000</f>
        <v>26503000</v>
      </c>
      <c r="F10" s="62">
        <f>'[14]Pg 13'!$J$26*1000</f>
        <v>17847000</v>
      </c>
    </row>
    <row r="11" spans="1:6" ht="15" customHeight="1" x14ac:dyDescent="0.25">
      <c r="B11" s="92">
        <v>2012</v>
      </c>
      <c r="C11" s="62">
        <f>('[15]Pg 5'!$H$15+'[15]Pg 13'!$H$15)*1000</f>
        <v>56773000</v>
      </c>
      <c r="D11" s="62">
        <f>('[15]Pg 5'!$H$16+'[15]Pg 13'!$H$16)*1000</f>
        <v>40243000</v>
      </c>
      <c r="E11" s="62">
        <f>('[15]Pg 5'!$H$17+'[15]Pg 13'!$H$17)*1000</f>
        <v>26288000</v>
      </c>
      <c r="F11" s="62">
        <f>'[15]Pg 13'!$H$26*1000</f>
        <v>18921000</v>
      </c>
    </row>
    <row r="12" spans="1:6" ht="15" customHeight="1" x14ac:dyDescent="0.25">
      <c r="B12" s="92">
        <v>2013</v>
      </c>
      <c r="C12" s="62">
        <f>('[15]Pg 5'!$J$15+'[15]Pg 13'!$J$15)*1000</f>
        <v>56516000</v>
      </c>
      <c r="D12" s="62">
        <f>('[15]Pg 5'!$J$16+'[15]Pg 13'!$J$16)*1000</f>
        <v>39940000</v>
      </c>
      <c r="E12" s="62">
        <f>('[15]Pg 5'!$J$17+'[15]Pg 13'!$J$17)*1000</f>
        <v>26297000</v>
      </c>
      <c r="F12" s="62">
        <f>'[15]Pg 13'!$J$26*1000</f>
        <v>20025000</v>
      </c>
    </row>
    <row r="13" spans="1:6" ht="15" customHeight="1" x14ac:dyDescent="0.25">
      <c r="B13" s="92">
        <v>2014</v>
      </c>
      <c r="C13" s="62">
        <f>('[16]Pg 5'!$H$15+'[16]Pg 13'!$H$15)*1000</f>
        <v>56652000</v>
      </c>
      <c r="D13" s="62">
        <f>('[16]Pg 5'!$H$16+'[16]Pg 13'!$H$16)*1000</f>
        <v>39958000</v>
      </c>
      <c r="E13" s="62">
        <f>('[16]Pg 5'!$H$17+'[16]Pg 13'!$H$17)*1000</f>
        <v>26237000</v>
      </c>
      <c r="F13" s="62">
        <f>'[16]Pg 13'!$H$26*1000</f>
        <v>21168000</v>
      </c>
    </row>
    <row r="14" spans="1:6" ht="15" customHeight="1" x14ac:dyDescent="0.25">
      <c r="B14" s="92">
        <v>2015</v>
      </c>
      <c r="C14" s="62">
        <f>('[16]Pg 5'!$J$15+'[16]Pg 13'!$J$15)*1000</f>
        <v>56194000</v>
      </c>
      <c r="D14" s="62">
        <f>('[16]Pg 5'!$J$16+'[16]Pg 13'!$J$16)*1000</f>
        <v>39441000</v>
      </c>
      <c r="E14" s="62">
        <f>('[16]Pg 5'!$J$17+'[16]Pg 13'!$J$17)*1000</f>
        <v>26120000</v>
      </c>
      <c r="F14" s="62">
        <f>'[16]Pg 13'!$J$26*1000</f>
        <v>22396000</v>
      </c>
    </row>
    <row r="15" spans="1:6" ht="15" customHeight="1" x14ac:dyDescent="0.25">
      <c r="B15" s="92">
        <v>2016</v>
      </c>
      <c r="C15" s="62">
        <f>('[17]Pg 5'!$H$15+'[17]Pg 13'!$H$15)*1000</f>
        <v>58073000</v>
      </c>
      <c r="D15" s="62">
        <f>('[17]Pg 5'!$H$16+'[17]Pg 13'!$H$16)*1000</f>
        <v>40135000</v>
      </c>
      <c r="E15" s="62">
        <f>('[17]Pg 5'!$H$17+'[17]Pg 13'!$H$17)*1000</f>
        <v>27009000</v>
      </c>
      <c r="F15" s="62">
        <f>'[17]Pg 13'!$H$26*1000</f>
        <v>23767000</v>
      </c>
    </row>
    <row r="16" spans="1:6" ht="15" customHeight="1" x14ac:dyDescent="0.25">
      <c r="B16" s="92">
        <v>2017</v>
      </c>
      <c r="C16" s="62">
        <f>('[17]Pg 5'!$J$15+'[17]Pg 13'!$J$15)*1000</f>
        <v>58470000</v>
      </c>
      <c r="D16" s="62">
        <f>('[17]Pg 5'!$J$16+'[17]Pg 13'!$J$16)*1000</f>
        <v>40611000</v>
      </c>
      <c r="E16" s="62">
        <f>('[17]Pg 5'!$J$17+'[17]Pg 13'!$J$17)*1000</f>
        <v>27337000</v>
      </c>
      <c r="F16" s="62">
        <f>'[17]Pg 13'!$J$26*1000</f>
        <v>24973000</v>
      </c>
    </row>
    <row r="17" spans="2:6" ht="15" customHeight="1" x14ac:dyDescent="0.25">
      <c r="B17" s="92">
        <v>2018</v>
      </c>
      <c r="C17" s="62">
        <f>('[18]Pg 5'!$J$15+'[18]Pg 13'!$J$15)*1000</f>
        <v>57990000</v>
      </c>
      <c r="D17" s="62">
        <f>('[18]Pg 5'!$J$16+'[18]Pg 13'!$J$16)*1000</f>
        <v>39705000</v>
      </c>
      <c r="E17" s="62">
        <f>('[18]Pg 5'!$J$17+'[18]Pg 13'!$J$17)*1000</f>
        <v>26928000</v>
      </c>
      <c r="F17" s="62">
        <f>'[18]Pg 13'!$J$26*1000</f>
        <v>26050000</v>
      </c>
    </row>
    <row r="18" spans="2:6" ht="15" customHeight="1" x14ac:dyDescent="0.25"/>
    <row r="19" spans="2:6" ht="15" customHeight="1" x14ac:dyDescent="0.25"/>
    <row r="20" spans="2:6" ht="15" customHeight="1" x14ac:dyDescent="0.25"/>
    <row r="21" spans="2:6" ht="15" customHeight="1" x14ac:dyDescent="0.25"/>
    <row r="22" spans="2:6" ht="15" customHeight="1" x14ac:dyDescent="0.25"/>
    <row r="23" spans="2:6" ht="15" customHeight="1" x14ac:dyDescent="0.25"/>
    <row r="24" spans="2:6" ht="15" customHeight="1" x14ac:dyDescent="0.25"/>
    <row r="25" spans="2:6" ht="15" customHeight="1" x14ac:dyDescent="0.25"/>
    <row r="26" spans="2:6" ht="15" customHeight="1" x14ac:dyDescent="0.25"/>
    <row r="27" spans="2:6" ht="15" customHeight="1" x14ac:dyDescent="0.25"/>
    <row r="28" spans="2:6" ht="15" customHeight="1" x14ac:dyDescent="0.25"/>
    <row r="29" spans="2:6" ht="15" customHeight="1" x14ac:dyDescent="0.25"/>
    <row r="30" spans="2:6" ht="15" customHeight="1" x14ac:dyDescent="0.25"/>
    <row r="31" spans="2:6" ht="15" customHeight="1" x14ac:dyDescent="0.25"/>
    <row r="32" spans="2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2">
    <mergeCell ref="C5:E5"/>
    <mergeCell ref="C6:E6"/>
  </mergeCells>
  <pageMargins left="0.75" right="0.75" top="1" bottom="1" header="0.5" footer="0.5"/>
  <pageSetup scale="8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F69"/>
  <sheetViews>
    <sheetView zoomScale="80" zoomScaleNormal="80" workbookViewId="0">
      <selection activeCell="B3" sqref="B3"/>
    </sheetView>
  </sheetViews>
  <sheetFormatPr defaultColWidth="9.1796875" defaultRowHeight="12.5" x14ac:dyDescent="0.25"/>
  <cols>
    <col min="1" max="2" width="9.1796875" style="21"/>
    <col min="3" max="5" width="11.453125" style="21" customWidth="1"/>
    <col min="6" max="6" width="12.81640625" style="21" customWidth="1"/>
    <col min="7" max="8" width="9.1796875" style="21"/>
    <col min="9" max="9" width="10.7265625" style="21" customWidth="1"/>
    <col min="10" max="10" width="9.1796875" style="21"/>
    <col min="11" max="13" width="11.453125" style="21" customWidth="1"/>
    <col min="14" max="15" width="5.7265625" style="21" customWidth="1"/>
    <col min="16" max="16384" width="9.1796875" style="21"/>
  </cols>
  <sheetData>
    <row r="1" spans="1:6" ht="30" customHeight="1" x14ac:dyDescent="0.5">
      <c r="A1" s="15" t="s">
        <v>175</v>
      </c>
      <c r="B1" s="15" t="s">
        <v>177</v>
      </c>
    </row>
    <row r="2" spans="1:6" ht="15" customHeight="1" x14ac:dyDescent="0.25"/>
    <row r="3" spans="1:6" ht="15" customHeight="1" x14ac:dyDescent="0.3">
      <c r="B3" s="22" t="s">
        <v>35</v>
      </c>
      <c r="C3" s="16" t="s">
        <v>186</v>
      </c>
    </row>
    <row r="4" spans="1:6" ht="15" customHeight="1" x14ac:dyDescent="0.25"/>
    <row r="5" spans="1:6" ht="15" customHeight="1" x14ac:dyDescent="0.25">
      <c r="B5" s="44"/>
      <c r="C5" s="127" t="s">
        <v>184</v>
      </c>
      <c r="D5" s="127"/>
      <c r="E5" s="127"/>
      <c r="F5" s="44"/>
    </row>
    <row r="6" spans="1:6" ht="15" customHeight="1" x14ac:dyDescent="0.25">
      <c r="B6" s="44"/>
      <c r="C6" s="127" t="s">
        <v>180</v>
      </c>
      <c r="D6" s="127"/>
      <c r="E6" s="127"/>
      <c r="F6" s="92" t="s">
        <v>181</v>
      </c>
    </row>
    <row r="7" spans="1:6" ht="15" customHeight="1" x14ac:dyDescent="0.25">
      <c r="B7" s="92" t="s">
        <v>176</v>
      </c>
      <c r="C7" s="92" t="s">
        <v>57</v>
      </c>
      <c r="D7" s="92" t="s">
        <v>79</v>
      </c>
      <c r="E7" s="92" t="s">
        <v>80</v>
      </c>
      <c r="F7" s="92" t="s">
        <v>182</v>
      </c>
    </row>
    <row r="8" spans="1:6" ht="15" customHeight="1" x14ac:dyDescent="0.25">
      <c r="B8" s="92">
        <v>2009</v>
      </c>
      <c r="C8" s="62">
        <f>('[13]Pg 31'!$J$16+'[13]Pg 37'!$J$16)*1000</f>
        <v>87616000</v>
      </c>
      <c r="D8" s="62">
        <f>('[13]Pg 31'!$J$17+'[13]Pg 37'!$J$17)*1000</f>
        <v>25128000</v>
      </c>
      <c r="E8" s="62">
        <f>('[13]Pg 31'!$J$18+'[13]Pg 37'!$J$18)*1000</f>
        <v>35114000</v>
      </c>
      <c r="F8" s="62">
        <f>'[13]Pg 37'!$J$27*1000</f>
        <v>21787000</v>
      </c>
    </row>
    <row r="9" spans="1:6" ht="15" customHeight="1" x14ac:dyDescent="0.25">
      <c r="B9" s="92">
        <v>2010</v>
      </c>
      <c r="C9" s="62">
        <f>('[14]Pg 35'!$H$16+'[14]Pg 41'!$H$16)*1000</f>
        <v>86828000</v>
      </c>
      <c r="D9" s="62">
        <f>('[14]Pg 35'!$H$17+'[14]Pg 41'!$H$17)*1000</f>
        <v>25336000</v>
      </c>
      <c r="E9" s="62">
        <f>('[14]Pg 35'!$H$18+'[14]Pg 41'!$H$18)*1000</f>
        <v>35257000</v>
      </c>
      <c r="F9" s="62">
        <f>'[14]Pg 41'!$H$27*1000</f>
        <v>22671000</v>
      </c>
    </row>
    <row r="10" spans="1:6" ht="15" customHeight="1" x14ac:dyDescent="0.25">
      <c r="B10" s="92">
        <v>2011</v>
      </c>
      <c r="C10" s="62">
        <f>('[14]Pg 35'!$J$16+'[14]Pg 41'!$J$16)*1000</f>
        <v>85714000</v>
      </c>
      <c r="D10" s="62">
        <f>('[14]Pg 35'!$J$17+'[14]Pg 41'!$J$17)*1000</f>
        <v>26155000</v>
      </c>
      <c r="E10" s="62">
        <f>('[14]Pg 35'!$J$18+'[14]Pg 41'!$J$18)*1000</f>
        <v>34768000</v>
      </c>
      <c r="F10" s="62">
        <f>'[14]Pg 41'!$J$27*1000</f>
        <v>23956000</v>
      </c>
    </row>
    <row r="11" spans="1:6" ht="15" customHeight="1" x14ac:dyDescent="0.25">
      <c r="B11" s="92">
        <v>2012</v>
      </c>
      <c r="C11" s="62">
        <f>('[15]Pg 35'!$H$16+'[15]Pg 41'!$H$16)*1000</f>
        <v>83863000</v>
      </c>
      <c r="D11" s="62">
        <f>('[15]Pg 35'!$H$17+'[15]Pg 41'!$H$17)*1000</f>
        <v>26053000</v>
      </c>
      <c r="E11" s="62">
        <f>('[15]Pg 35'!$H$18+'[15]Pg 41'!$H$18)*1000</f>
        <v>33833000</v>
      </c>
      <c r="F11" s="62">
        <f>'[15]Pg 41'!$H$27*1000</f>
        <v>25573000</v>
      </c>
    </row>
    <row r="12" spans="1:6" ht="15" customHeight="1" x14ac:dyDescent="0.25">
      <c r="B12" s="92">
        <v>2013</v>
      </c>
      <c r="C12" s="62">
        <f>('[15]Pg 35'!$J$16+'[15]Pg 41'!$J$16)*1000</f>
        <v>83519000</v>
      </c>
      <c r="D12" s="62">
        <f>('[15]Pg 35'!$J$17+'[15]Pg 41'!$J$17)*1000</f>
        <v>26111000</v>
      </c>
      <c r="E12" s="62">
        <f>('[15]Pg 35'!$J$18+'[15]Pg 41'!$J$18)*1000</f>
        <v>35166000</v>
      </c>
      <c r="F12" s="62">
        <f>'[15]Pg 41'!$J$27*1000</f>
        <v>27049000</v>
      </c>
    </row>
    <row r="13" spans="1:6" ht="15" customHeight="1" x14ac:dyDescent="0.25">
      <c r="B13" s="92">
        <v>2014</v>
      </c>
      <c r="C13" s="62">
        <f>('[16]Pg 35'!$H$16+'[16]Pg 41'!$H$16)*1000</f>
        <v>83887000</v>
      </c>
      <c r="D13" s="62">
        <f>('[16]Pg 35'!$H$17+'[16]Pg 41'!$H$17)*1000</f>
        <v>26288000</v>
      </c>
      <c r="E13" s="62">
        <f>('[16]Pg 35'!$H$18+'[16]Pg 41'!$H$18)*1000</f>
        <v>35241000</v>
      </c>
      <c r="F13" s="62">
        <f>'[16]Pg 41'!$H$27*1000</f>
        <v>28634000</v>
      </c>
    </row>
    <row r="14" spans="1:6" ht="15" customHeight="1" x14ac:dyDescent="0.25">
      <c r="B14" s="92">
        <v>2015</v>
      </c>
      <c r="C14" s="62">
        <f>('[16]Pg 35'!$J$16+'[16]Pg 41'!$J$16)*1000</f>
        <v>84087000</v>
      </c>
      <c r="D14" s="62">
        <f>('[16]Pg 35'!$J$17+'[16]Pg 41'!$J$17)*1000</f>
        <v>27065000</v>
      </c>
      <c r="E14" s="62">
        <f>('[16]Pg 35'!$J$18+'[16]Pg 41'!$J$18)*1000</f>
        <v>35355000</v>
      </c>
      <c r="F14" s="62">
        <f>'[16]Pg 41'!$J$27*1000</f>
        <v>30209000</v>
      </c>
    </row>
    <row r="15" spans="1:6" ht="15" customHeight="1" x14ac:dyDescent="0.25">
      <c r="B15" s="92">
        <v>2016</v>
      </c>
      <c r="C15" s="62">
        <f>('[17]Pg 35'!$H$16+'[17]Pg 41'!$H$16)*1000</f>
        <v>86252000</v>
      </c>
      <c r="D15" s="62">
        <f>('[17]Pg 35'!$H$17+'[17]Pg 41'!$H$17)*1000</f>
        <v>28163000</v>
      </c>
      <c r="E15" s="62">
        <f>('[17]Pg 35'!$H$18+'[17]Pg 41'!$H$18)*1000</f>
        <v>36194000</v>
      </c>
      <c r="F15" s="62">
        <f>'[17]Pg 41'!$H$27*1000</f>
        <v>31927000</v>
      </c>
    </row>
    <row r="16" spans="1:6" ht="15" customHeight="1" x14ac:dyDescent="0.25">
      <c r="B16" s="92">
        <v>2017</v>
      </c>
      <c r="C16" s="62">
        <f>('[17]Pg 35'!$J$16+'[17]Pg 41'!$J$16)*1000</f>
        <v>85914000</v>
      </c>
      <c r="D16" s="62">
        <f>('[17]Pg 35'!$J$17+'[17]Pg 41'!$J$17)*1000</f>
        <v>28258000</v>
      </c>
      <c r="E16" s="62">
        <f>('[17]Pg 35'!$J$18+'[17]Pg 41'!$J$18)*1000</f>
        <v>36167000</v>
      </c>
      <c r="F16" s="62">
        <f>'[17]Pg 41'!$J$27*1000</f>
        <v>33644000</v>
      </c>
    </row>
    <row r="17" spans="2:6" ht="15" customHeight="1" x14ac:dyDescent="0.25">
      <c r="B17" s="92">
        <v>2018</v>
      </c>
      <c r="C17" s="62">
        <f>('[18]Pg 35'!$J$16+'[18]Pg 41'!$J$16)*1000</f>
        <v>85838000</v>
      </c>
      <c r="D17" s="62">
        <f>('[18]Pg 35'!$J$17+'[18]Pg 41'!$J$17)*1000</f>
        <v>28291000</v>
      </c>
      <c r="E17" s="62">
        <f>('[18]Pg 35'!$J$18+'[18]Pg 41'!$J$18)*1000</f>
        <v>36096000</v>
      </c>
      <c r="F17" s="62">
        <f>'[18]Pg 41'!$J$27*1000</f>
        <v>35525000</v>
      </c>
    </row>
    <row r="18" spans="2:6" ht="15" customHeight="1" x14ac:dyDescent="0.25"/>
    <row r="19" spans="2:6" ht="15" customHeight="1" x14ac:dyDescent="0.25"/>
    <row r="20" spans="2:6" ht="15" customHeight="1" x14ac:dyDescent="0.25"/>
    <row r="21" spans="2:6" ht="15" customHeight="1" x14ac:dyDescent="0.25"/>
    <row r="22" spans="2:6" ht="15" customHeight="1" x14ac:dyDescent="0.25"/>
    <row r="23" spans="2:6" ht="15" customHeight="1" x14ac:dyDescent="0.25"/>
    <row r="24" spans="2:6" ht="15" customHeight="1" x14ac:dyDescent="0.25"/>
    <row r="25" spans="2:6" ht="15" customHeight="1" x14ac:dyDescent="0.25"/>
    <row r="26" spans="2:6" ht="15" customHeight="1" x14ac:dyDescent="0.25"/>
    <row r="27" spans="2:6" ht="15" customHeight="1" x14ac:dyDescent="0.25"/>
    <row r="28" spans="2:6" ht="15" customHeight="1" x14ac:dyDescent="0.25"/>
    <row r="29" spans="2:6" ht="15" customHeight="1" x14ac:dyDescent="0.25"/>
    <row r="30" spans="2:6" ht="15" customHeight="1" x14ac:dyDescent="0.25"/>
    <row r="31" spans="2:6" ht="15" customHeight="1" x14ac:dyDescent="0.25"/>
    <row r="32" spans="2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2">
    <mergeCell ref="C5:E5"/>
    <mergeCell ref="C6:E6"/>
  </mergeCells>
  <pageMargins left="0.75" right="0.75" top="1" bottom="1" header="0.5" footer="0.5"/>
  <pageSetup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4"/>
  <sheetViews>
    <sheetView zoomScale="80" zoomScaleNormal="80" workbookViewId="0">
      <selection activeCell="D37" sqref="D37"/>
    </sheetView>
  </sheetViews>
  <sheetFormatPr defaultColWidth="9.1796875" defaultRowHeight="14.5" x14ac:dyDescent="0.35"/>
  <cols>
    <col min="1" max="1" width="4" style="13" customWidth="1"/>
    <col min="2" max="2" width="4.54296875" style="13" customWidth="1"/>
    <col min="3" max="3" width="9.1796875" style="13"/>
    <col min="4" max="4" width="11.1796875" style="13" customWidth="1"/>
    <col min="5" max="5" width="11.54296875" style="13" customWidth="1"/>
    <col min="6" max="6" width="12" style="13" customWidth="1"/>
    <col min="7" max="7" width="3" style="13" customWidth="1"/>
    <col min="8" max="8" width="9.1796875" style="13"/>
    <col min="9" max="9" width="11.26953125" style="13" customWidth="1"/>
    <col min="10" max="10" width="11" style="13" customWidth="1"/>
    <col min="11" max="11" width="11.453125" style="13" customWidth="1"/>
    <col min="12" max="12" width="2.54296875" style="13" customWidth="1"/>
    <col min="13" max="13" width="9.1796875" style="13"/>
    <col min="14" max="14" width="11.81640625" style="13" customWidth="1"/>
    <col min="15" max="15" width="11.1796875" style="13" customWidth="1"/>
    <col min="16" max="16" width="12" style="13" customWidth="1"/>
    <col min="17" max="17" width="2.81640625" style="13" customWidth="1"/>
    <col min="18" max="18" width="9.1796875" style="13"/>
    <col min="19" max="19" width="12.7265625" style="13" customWidth="1"/>
    <col min="20" max="20" width="11.81640625" style="13" customWidth="1"/>
    <col min="21" max="21" width="12.26953125" style="13" customWidth="1"/>
    <col min="22" max="22" width="2.1796875" style="13" customWidth="1"/>
    <col min="23" max="23" width="1.453125" style="13" customWidth="1"/>
    <col min="24" max="16384" width="9.1796875" style="13"/>
  </cols>
  <sheetData>
    <row r="1" spans="1:21" ht="30" customHeight="1" x14ac:dyDescent="0.5">
      <c r="A1" s="15" t="s">
        <v>0</v>
      </c>
      <c r="B1" s="15" t="s">
        <v>34</v>
      </c>
    </row>
    <row r="2" spans="1:21" ht="15" customHeight="1" x14ac:dyDescent="0.5">
      <c r="A2" s="15"/>
      <c r="B2" s="16"/>
    </row>
    <row r="3" spans="1:21" ht="15" customHeight="1" x14ac:dyDescent="0.5">
      <c r="A3" s="15"/>
      <c r="B3" s="16" t="s">
        <v>35</v>
      </c>
      <c r="C3" s="16" t="s">
        <v>36</v>
      </c>
    </row>
    <row r="5" spans="1:21" x14ac:dyDescent="0.35">
      <c r="C5" s="16" t="s">
        <v>23</v>
      </c>
      <c r="D5" s="16" t="s">
        <v>37</v>
      </c>
      <c r="H5" s="16" t="s">
        <v>25</v>
      </c>
      <c r="I5" s="16" t="s">
        <v>38</v>
      </c>
      <c r="M5" s="16" t="s">
        <v>39</v>
      </c>
      <c r="N5" s="16" t="s">
        <v>40</v>
      </c>
      <c r="R5" s="16" t="s">
        <v>41</v>
      </c>
      <c r="S5" s="16" t="s">
        <v>42</v>
      </c>
    </row>
    <row r="7" spans="1:21" ht="15" customHeight="1" x14ac:dyDescent="0.35">
      <c r="C7" s="126" t="s">
        <v>4</v>
      </c>
      <c r="D7" s="127" t="s">
        <v>43</v>
      </c>
      <c r="E7" s="127"/>
      <c r="F7" s="127"/>
      <c r="G7" s="101"/>
      <c r="H7" s="126" t="s">
        <v>4</v>
      </c>
      <c r="I7" s="127" t="s">
        <v>43</v>
      </c>
      <c r="J7" s="127"/>
      <c r="K7" s="127"/>
      <c r="L7" s="101"/>
      <c r="M7" s="126" t="s">
        <v>4</v>
      </c>
      <c r="N7" s="127" t="s">
        <v>43</v>
      </c>
      <c r="O7" s="127"/>
      <c r="P7" s="127"/>
      <c r="Q7" s="101"/>
      <c r="R7" s="126" t="s">
        <v>4</v>
      </c>
      <c r="S7" s="127" t="s">
        <v>43</v>
      </c>
      <c r="T7" s="127"/>
      <c r="U7" s="127"/>
    </row>
    <row r="8" spans="1:21" ht="15.75" customHeight="1" x14ac:dyDescent="0.35">
      <c r="C8" s="126"/>
      <c r="D8" s="127" t="s">
        <v>6</v>
      </c>
      <c r="E8" s="127"/>
      <c r="F8" s="127"/>
      <c r="G8" s="101"/>
      <c r="H8" s="126"/>
      <c r="I8" s="127" t="s">
        <v>6</v>
      </c>
      <c r="J8" s="127"/>
      <c r="K8" s="127"/>
      <c r="L8" s="101"/>
      <c r="M8" s="126"/>
      <c r="N8" s="127" t="s">
        <v>6</v>
      </c>
      <c r="O8" s="127"/>
      <c r="P8" s="127"/>
      <c r="Q8" s="101"/>
      <c r="R8" s="126"/>
      <c r="S8" s="127" t="s">
        <v>6</v>
      </c>
      <c r="T8" s="127"/>
      <c r="U8" s="127"/>
    </row>
    <row r="9" spans="1:21" x14ac:dyDescent="0.35">
      <c r="C9" s="126"/>
      <c r="D9" s="92" t="s">
        <v>9</v>
      </c>
      <c r="E9" s="92" t="s">
        <v>8</v>
      </c>
      <c r="F9" s="92" t="s">
        <v>32</v>
      </c>
      <c r="G9" s="101"/>
      <c r="H9" s="126"/>
      <c r="I9" s="92" t="s">
        <v>9</v>
      </c>
      <c r="J9" s="92" t="s">
        <v>8</v>
      </c>
      <c r="K9" s="92" t="s">
        <v>32</v>
      </c>
      <c r="L9" s="101"/>
      <c r="M9" s="126"/>
      <c r="N9" s="92" t="s">
        <v>9</v>
      </c>
      <c r="O9" s="92" t="s">
        <v>8</v>
      </c>
      <c r="P9" s="92" t="s">
        <v>32</v>
      </c>
      <c r="Q9" s="101"/>
      <c r="R9" s="126"/>
      <c r="S9" s="92" t="s">
        <v>9</v>
      </c>
      <c r="T9" s="92" t="s">
        <v>8</v>
      </c>
      <c r="U9" s="92" t="s">
        <v>32</v>
      </c>
    </row>
    <row r="10" spans="1:21" x14ac:dyDescent="0.35">
      <c r="C10" s="93" t="s">
        <v>10</v>
      </c>
      <c r="D10" s="25">
        <f>SUM('I.A.1'!$D8:$D20)</f>
        <v>80452</v>
      </c>
      <c r="E10" s="25">
        <f>SUM('I.A.1'!$E8:$E20)</f>
        <v>139849.66</v>
      </c>
      <c r="F10" s="26">
        <f t="shared" ref="F10:F18" si="0">D10+E10</f>
        <v>220301.66</v>
      </c>
      <c r="G10" s="101"/>
      <c r="H10" s="93" t="s">
        <v>10</v>
      </c>
      <c r="I10" s="25">
        <f>SUM('I.A.2'!$D8:$D20)</f>
        <v>43396</v>
      </c>
      <c r="J10" s="25">
        <f>SUM('I.A.2'!$E8:$E20)</f>
        <v>67299</v>
      </c>
      <c r="K10" s="26">
        <f t="shared" ref="K10:K18" si="1">I10+J10</f>
        <v>110695</v>
      </c>
      <c r="L10" s="101"/>
      <c r="M10" s="93" t="s">
        <v>10</v>
      </c>
      <c r="N10" s="25">
        <f>SUM('I.A.3'!$D7:$D19)</f>
        <v>66677</v>
      </c>
      <c r="O10" s="25">
        <f>SUM('I.A.3'!$E7:$E19)</f>
        <v>87538</v>
      </c>
      <c r="P10" s="26">
        <f t="shared" ref="P10:P18" si="2">N10+O10</f>
        <v>154215</v>
      </c>
      <c r="Q10" s="101"/>
      <c r="R10" s="93" t="s">
        <v>10</v>
      </c>
      <c r="S10" s="6">
        <f>D10+I10+N10</f>
        <v>190525</v>
      </c>
      <c r="T10" s="6">
        <f>E10+J10+O10</f>
        <v>294686.66000000003</v>
      </c>
      <c r="U10" s="26">
        <f t="shared" ref="U10:U18" si="3">S10+T10</f>
        <v>485211.66000000003</v>
      </c>
    </row>
    <row r="11" spans="1:21" x14ac:dyDescent="0.35">
      <c r="C11" s="93" t="s">
        <v>44</v>
      </c>
      <c r="D11" s="25">
        <f>SUM('I.A.1'!$D21:$D25)</f>
        <v>124073</v>
      </c>
      <c r="E11" s="25">
        <f>SUM('I.A.1'!$E21:$E25)</f>
        <v>175142</v>
      </c>
      <c r="F11" s="26">
        <f t="shared" si="0"/>
        <v>299215</v>
      </c>
      <c r="G11" s="101"/>
      <c r="H11" s="93" t="s">
        <v>44</v>
      </c>
      <c r="I11" s="25">
        <f>SUM('I.A.2'!$D21:$D25)</f>
        <v>81651</v>
      </c>
      <c r="J11" s="25">
        <f>SUM('I.A.2'!$E21:$E25)</f>
        <v>107504</v>
      </c>
      <c r="K11" s="26">
        <f t="shared" si="1"/>
        <v>189155</v>
      </c>
      <c r="L11" s="101"/>
      <c r="M11" s="93" t="s">
        <v>44</v>
      </c>
      <c r="N11" s="25">
        <f>SUM('I.A.3'!$D20:$D24)</f>
        <v>138405</v>
      </c>
      <c r="O11" s="25">
        <f>SUM('I.A.3'!$E20:$E24)</f>
        <v>166894</v>
      </c>
      <c r="P11" s="26">
        <f t="shared" si="2"/>
        <v>305299</v>
      </c>
      <c r="Q11" s="101"/>
      <c r="R11" s="93" t="s">
        <v>44</v>
      </c>
      <c r="S11" s="6">
        <f t="shared" ref="S11:S14" si="4">D11+I11+N11</f>
        <v>344129</v>
      </c>
      <c r="T11" s="6">
        <f t="shared" ref="T11:T14" si="5">E11+J11+O11</f>
        <v>449540</v>
      </c>
      <c r="U11" s="26">
        <f t="shared" si="3"/>
        <v>793669</v>
      </c>
    </row>
    <row r="12" spans="1:21" x14ac:dyDescent="0.35">
      <c r="C12" s="93" t="s">
        <v>45</v>
      </c>
      <c r="D12" s="25">
        <f>SUM('I.A.1'!$D26:$D30)</f>
        <v>166208.421</v>
      </c>
      <c r="E12" s="25">
        <f>SUM('I.A.1'!$E26:$E30)</f>
        <v>207579.576</v>
      </c>
      <c r="F12" s="26">
        <f t="shared" si="0"/>
        <v>373787.99699999997</v>
      </c>
      <c r="G12" s="101"/>
      <c r="H12" s="93" t="s">
        <v>45</v>
      </c>
      <c r="I12" s="25">
        <f>SUM('I.A.2'!$D26:$D30)</f>
        <v>121849</v>
      </c>
      <c r="J12" s="25">
        <f>SUM('I.A.2'!$E26:$E30)</f>
        <v>144706.576</v>
      </c>
      <c r="K12" s="26">
        <f t="shared" si="1"/>
        <v>266555.576</v>
      </c>
      <c r="L12" s="101"/>
      <c r="M12" s="93" t="s">
        <v>45</v>
      </c>
      <c r="N12" s="25">
        <f>SUM('I.A.3'!$D25:$D29)</f>
        <v>232480</v>
      </c>
      <c r="O12" s="25">
        <f>SUM('I.A.3'!$E25:$E29)</f>
        <v>252357.728</v>
      </c>
      <c r="P12" s="26">
        <f t="shared" si="2"/>
        <v>484837.728</v>
      </c>
      <c r="Q12" s="101"/>
      <c r="R12" s="93" t="s">
        <v>45</v>
      </c>
      <c r="S12" s="6">
        <f>D12+I12+N12</f>
        <v>520537.42099999997</v>
      </c>
      <c r="T12" s="6">
        <f t="shared" si="5"/>
        <v>604643.88</v>
      </c>
      <c r="U12" s="26">
        <f t="shared" si="3"/>
        <v>1125181.301</v>
      </c>
    </row>
    <row r="13" spans="1:21" x14ac:dyDescent="0.35">
      <c r="C13" s="93" t="s">
        <v>46</v>
      </c>
      <c r="D13" s="25">
        <f>SUM('I.A.1'!$D31:$D34,'I.A.1'!$G8)</f>
        <v>188407</v>
      </c>
      <c r="E13" s="25">
        <f>SUM('I.A.1'!$E31:$E34,'I.A.1'!$H8)</f>
        <v>222558</v>
      </c>
      <c r="F13" s="26">
        <f t="shared" si="0"/>
        <v>410965</v>
      </c>
      <c r="G13" s="101"/>
      <c r="H13" s="93" t="s">
        <v>46</v>
      </c>
      <c r="I13" s="25">
        <f>SUM('I.A.2'!$D31:$D34,'I.A.2'!$G8)</f>
        <v>146221</v>
      </c>
      <c r="J13" s="25">
        <f>SUM('I.A.2'!$E31:$E34,'I.A.2'!$H8)</f>
        <v>164826</v>
      </c>
      <c r="K13" s="26">
        <f t="shared" si="1"/>
        <v>311047</v>
      </c>
      <c r="L13" s="101"/>
      <c r="M13" s="93" t="s">
        <v>46</v>
      </c>
      <c r="N13" s="25">
        <f>SUM('I.A.3'!$D30:$D33,'I.A.3'!$G7)</f>
        <v>292607</v>
      </c>
      <c r="O13" s="25">
        <f>SUM('I.A.3'!$E30:$E33,'I.A.3'!$H7)</f>
        <v>309628</v>
      </c>
      <c r="P13" s="26">
        <f t="shared" si="2"/>
        <v>602235</v>
      </c>
      <c r="Q13" s="101"/>
      <c r="R13" s="93" t="s">
        <v>46</v>
      </c>
      <c r="S13" s="6">
        <f t="shared" si="4"/>
        <v>627235</v>
      </c>
      <c r="T13" s="6">
        <f t="shared" si="5"/>
        <v>697012</v>
      </c>
      <c r="U13" s="26">
        <f t="shared" si="3"/>
        <v>1324247</v>
      </c>
    </row>
    <row r="14" spans="1:21" x14ac:dyDescent="0.35">
      <c r="C14" s="93" t="s">
        <v>47</v>
      </c>
      <c r="D14" s="25">
        <f>SUM('I.A.1'!$G9:$G13)</f>
        <v>226439</v>
      </c>
      <c r="E14" s="25">
        <f>SUM('I.A.1'!$H9:$H13)</f>
        <v>236819.24</v>
      </c>
      <c r="F14" s="26">
        <f t="shared" si="0"/>
        <v>463258.24</v>
      </c>
      <c r="G14" s="101"/>
      <c r="H14" s="93" t="s">
        <v>47</v>
      </c>
      <c r="I14" s="25">
        <f>SUM('I.A.2'!$G9:$G13)</f>
        <v>179743</v>
      </c>
      <c r="J14" s="25">
        <f>SUM('I.A.2'!$H9:$H13)</f>
        <v>175673.24</v>
      </c>
      <c r="K14" s="26">
        <f t="shared" si="1"/>
        <v>355416.24</v>
      </c>
      <c r="L14" s="101"/>
      <c r="M14" s="93" t="s">
        <v>47</v>
      </c>
      <c r="N14" s="25">
        <f>SUM('I.A.3'!$G8:$G12)</f>
        <v>345706</v>
      </c>
      <c r="O14" s="25">
        <f>SUM('I.A.3'!$H8:$H12)</f>
        <v>317260</v>
      </c>
      <c r="P14" s="26">
        <f t="shared" si="2"/>
        <v>662966</v>
      </c>
      <c r="Q14" s="101"/>
      <c r="R14" s="93" t="s">
        <v>47</v>
      </c>
      <c r="S14" s="6">
        <f t="shared" si="4"/>
        <v>751888</v>
      </c>
      <c r="T14" s="6">
        <f t="shared" si="5"/>
        <v>729752.48</v>
      </c>
      <c r="U14" s="26">
        <f t="shared" si="3"/>
        <v>1481640.48</v>
      </c>
    </row>
    <row r="15" spans="1:21" x14ac:dyDescent="0.35">
      <c r="C15" s="93" t="s">
        <v>48</v>
      </c>
      <c r="D15" s="25">
        <f>SUM('I.A.1'!$G14:$G18)</f>
        <v>240439</v>
      </c>
      <c r="E15" s="25">
        <f>SUM('I.A.1'!$H14:$H18)</f>
        <v>239168</v>
      </c>
      <c r="F15" s="26">
        <f t="shared" si="0"/>
        <v>479607</v>
      </c>
      <c r="G15" s="101"/>
      <c r="H15" s="93" t="s">
        <v>48</v>
      </c>
      <c r="I15" s="25">
        <f>SUM('I.A.2'!$G14:$G18)</f>
        <v>190322</v>
      </c>
      <c r="J15" s="25">
        <f>SUM('I.A.2'!$H14:$H18)</f>
        <v>170662</v>
      </c>
      <c r="K15" s="26">
        <f t="shared" si="1"/>
        <v>360984</v>
      </c>
      <c r="L15" s="101"/>
      <c r="M15" s="93" t="s">
        <v>48</v>
      </c>
      <c r="N15" s="25">
        <f>SUM('I.A.3'!$G13:$G17)</f>
        <v>347070</v>
      </c>
      <c r="O15" s="25">
        <f>SUM('I.A.3'!$H13:$H17)</f>
        <v>279036</v>
      </c>
      <c r="P15" s="26">
        <f t="shared" si="2"/>
        <v>626106</v>
      </c>
      <c r="Q15" s="101"/>
      <c r="R15" s="93" t="s">
        <v>48</v>
      </c>
      <c r="S15" s="6">
        <f t="shared" ref="S15:S18" si="6">D15+I15+N15</f>
        <v>777831</v>
      </c>
      <c r="T15" s="6">
        <f t="shared" ref="T15:T18" si="7">E15+J15+O15</f>
        <v>688866</v>
      </c>
      <c r="U15" s="26">
        <f t="shared" si="3"/>
        <v>1466697</v>
      </c>
    </row>
    <row r="16" spans="1:21" x14ac:dyDescent="0.35">
      <c r="C16" s="93" t="s">
        <v>49</v>
      </c>
      <c r="D16" s="25">
        <f>SUM('I.A.1'!$G19:$G23)</f>
        <v>224641.41</v>
      </c>
      <c r="E16" s="25">
        <f>SUM('I.A.1'!$H19:$H23)</f>
        <v>252890.36499999999</v>
      </c>
      <c r="F16" s="26">
        <f t="shared" si="0"/>
        <v>477531.77500000002</v>
      </c>
      <c r="G16" s="101"/>
      <c r="H16" s="93" t="s">
        <v>49</v>
      </c>
      <c r="I16" s="25">
        <f>SUM('I.A.2'!$G19:$G23)</f>
        <v>171795.41</v>
      </c>
      <c r="J16" s="25">
        <f>SUM('I.A.2'!$H19:$H23)</f>
        <v>173035</v>
      </c>
      <c r="K16" s="26">
        <f t="shared" si="1"/>
        <v>344830.41000000003</v>
      </c>
      <c r="L16" s="101"/>
      <c r="M16" s="93" t="s">
        <v>49</v>
      </c>
      <c r="N16" s="25">
        <f>SUM('I.A.3'!$G18:$G22)</f>
        <v>263057.23</v>
      </c>
      <c r="O16" s="25">
        <f>SUM('I.A.3'!$H18:$H22)</f>
        <v>234828</v>
      </c>
      <c r="P16" s="26">
        <f t="shared" si="2"/>
        <v>497885.23</v>
      </c>
      <c r="Q16" s="101"/>
      <c r="R16" s="93" t="s">
        <v>49</v>
      </c>
      <c r="S16" s="6">
        <f t="shared" si="6"/>
        <v>659494.05000000005</v>
      </c>
      <c r="T16" s="6">
        <f t="shared" si="7"/>
        <v>660753.36499999999</v>
      </c>
      <c r="U16" s="26">
        <f t="shared" si="3"/>
        <v>1320247.415</v>
      </c>
    </row>
    <row r="17" spans="3:31" x14ac:dyDescent="0.35">
      <c r="C17" s="93" t="s">
        <v>50</v>
      </c>
      <c r="D17" s="25">
        <f>SUM('I.A.1'!$G24:$G28)</f>
        <v>168518</v>
      </c>
      <c r="E17" s="25">
        <f>SUM('I.A.1'!$H24:$H28)</f>
        <v>156520.23499999999</v>
      </c>
      <c r="F17" s="26">
        <f t="shared" si="0"/>
        <v>325038.23499999999</v>
      </c>
      <c r="G17" s="101"/>
      <c r="H17" s="93" t="s">
        <v>50</v>
      </c>
      <c r="I17" s="25">
        <f>SUM('I.A.2'!$G24:$G28)</f>
        <v>128442</v>
      </c>
      <c r="J17" s="25">
        <f>SUM('I.A.2'!$H24:$H28)</f>
        <v>103140.235</v>
      </c>
      <c r="K17" s="26">
        <f t="shared" si="1"/>
        <v>231582.23499999999</v>
      </c>
      <c r="L17" s="101"/>
      <c r="M17" s="93" t="s">
        <v>50</v>
      </c>
      <c r="N17" s="25">
        <f>SUM('I.A.3'!$G23:$G27)</f>
        <v>160780</v>
      </c>
      <c r="O17" s="25">
        <f>SUM('I.A.3'!$H23:$H27)</f>
        <v>122530</v>
      </c>
      <c r="P17" s="26">
        <f t="shared" si="2"/>
        <v>283310</v>
      </c>
      <c r="Q17" s="101"/>
      <c r="R17" s="93" t="s">
        <v>50</v>
      </c>
      <c r="S17" s="6">
        <f t="shared" si="6"/>
        <v>457740</v>
      </c>
      <c r="T17" s="6">
        <f t="shared" si="7"/>
        <v>382190.47</v>
      </c>
      <c r="U17" s="26">
        <f t="shared" si="3"/>
        <v>839930.47</v>
      </c>
    </row>
    <row r="18" spans="3:31" x14ac:dyDescent="0.35">
      <c r="C18" s="93" t="s">
        <v>51</v>
      </c>
      <c r="D18" s="25">
        <f>SUM('I.A.1'!$G29:$G33)</f>
        <v>70804</v>
      </c>
      <c r="E18" s="25">
        <f>SUM('I.A.1'!$H29:$H33)</f>
        <v>45303</v>
      </c>
      <c r="F18" s="26">
        <f t="shared" si="0"/>
        <v>116107</v>
      </c>
      <c r="G18" s="101"/>
      <c r="H18" s="93" t="s">
        <v>51</v>
      </c>
      <c r="I18" s="25">
        <f>SUM('I.A.2'!$G29:$G33)</f>
        <v>51250</v>
      </c>
      <c r="J18" s="25">
        <f>SUM('I.A.2'!$H29:$H33)</f>
        <v>27791</v>
      </c>
      <c r="K18" s="26">
        <f t="shared" si="1"/>
        <v>79041</v>
      </c>
      <c r="L18" s="101"/>
      <c r="M18" s="93" t="s">
        <v>51</v>
      </c>
      <c r="N18" s="25">
        <f>SUM('I.A.3'!$G28:$G32)</f>
        <v>50020</v>
      </c>
      <c r="O18" s="25">
        <f>SUM('I.A.3'!$H28:$H32)</f>
        <v>20838</v>
      </c>
      <c r="P18" s="26">
        <f t="shared" si="2"/>
        <v>70858</v>
      </c>
      <c r="Q18" s="101"/>
      <c r="R18" s="93" t="s">
        <v>51</v>
      </c>
      <c r="S18" s="6">
        <f t="shared" si="6"/>
        <v>172074</v>
      </c>
      <c r="T18" s="6">
        <f t="shared" si="7"/>
        <v>93932</v>
      </c>
      <c r="U18" s="26">
        <f t="shared" si="3"/>
        <v>266006</v>
      </c>
    </row>
    <row r="19" spans="3:31" x14ac:dyDescent="0.35">
      <c r="C19" s="41" t="s">
        <v>33</v>
      </c>
      <c r="D19" s="37">
        <f>SUM(D10:D18)</f>
        <v>1489981.831</v>
      </c>
      <c r="E19" s="37">
        <f>SUM(E10:E18)</f>
        <v>1675830.0759999999</v>
      </c>
      <c r="F19" s="37">
        <f>SUM(F10:F18)</f>
        <v>3165811.9069999997</v>
      </c>
      <c r="G19" s="101"/>
      <c r="H19" s="41" t="s">
        <v>33</v>
      </c>
      <c r="I19" s="37">
        <f>SUM(I10:I18)</f>
        <v>1114669.4100000001</v>
      </c>
      <c r="J19" s="37">
        <f>SUM(J10:J18)</f>
        <v>1134637.051</v>
      </c>
      <c r="K19" s="37">
        <f>SUM(K10:K18)</f>
        <v>2249306.4610000001</v>
      </c>
      <c r="L19" s="101"/>
      <c r="M19" s="41" t="s">
        <v>33</v>
      </c>
      <c r="N19" s="37">
        <f>SUM(N10:N18)</f>
        <v>1896802.23</v>
      </c>
      <c r="O19" s="37">
        <f>SUM(O10:O18)</f>
        <v>1790909.7280000001</v>
      </c>
      <c r="P19" s="37">
        <f>SUM(P10:P18)</f>
        <v>3687711.9580000001</v>
      </c>
      <c r="Q19" s="101"/>
      <c r="R19" s="41" t="s">
        <v>33</v>
      </c>
      <c r="S19" s="37">
        <f>SUM(S10:S18)</f>
        <v>4501453.4709999999</v>
      </c>
      <c r="T19" s="37">
        <f>SUM(T10:T18)</f>
        <v>4601376.8549999995</v>
      </c>
      <c r="U19" s="37">
        <f>SUM(U10:U18)</f>
        <v>9102830.3259999994</v>
      </c>
    </row>
    <row r="20" spans="3:31" x14ac:dyDescent="0.35">
      <c r="G20" s="101"/>
      <c r="L20" s="101"/>
      <c r="Q20" s="101"/>
      <c r="X20" s="13" t="s">
        <v>52</v>
      </c>
    </row>
    <row r="21" spans="3:31" x14ac:dyDescent="0.35">
      <c r="G21" s="101"/>
      <c r="L21" s="101"/>
      <c r="Q21" s="101"/>
    </row>
    <row r="22" spans="3:31" ht="15" customHeight="1" x14ac:dyDescent="0.35">
      <c r="C22" s="126" t="s">
        <v>4</v>
      </c>
      <c r="D22" s="127"/>
      <c r="E22" s="127"/>
      <c r="F22" s="127"/>
      <c r="G22" s="101"/>
      <c r="H22" s="126" t="s">
        <v>4</v>
      </c>
      <c r="I22" s="127"/>
      <c r="J22" s="127"/>
      <c r="K22" s="127"/>
      <c r="L22" s="101"/>
      <c r="M22" s="126" t="s">
        <v>4</v>
      </c>
      <c r="N22" s="127"/>
      <c r="O22" s="127"/>
      <c r="P22" s="127"/>
      <c r="Q22" s="101"/>
      <c r="R22" s="126" t="s">
        <v>4</v>
      </c>
      <c r="S22" s="127" t="s">
        <v>53</v>
      </c>
      <c r="T22" s="127"/>
      <c r="U22" s="127"/>
      <c r="X22" s="69" t="s">
        <v>54</v>
      </c>
      <c r="Y22" s="129" t="s">
        <v>55</v>
      </c>
      <c r="Z22" s="129"/>
      <c r="AA22" s="129"/>
    </row>
    <row r="23" spans="3:31" ht="15" customHeight="1" x14ac:dyDescent="0.35">
      <c r="C23" s="126"/>
      <c r="D23" s="127" t="s">
        <v>53</v>
      </c>
      <c r="E23" s="127"/>
      <c r="F23" s="127"/>
      <c r="G23" s="101"/>
      <c r="H23" s="126"/>
      <c r="I23" s="127" t="s">
        <v>53</v>
      </c>
      <c r="J23" s="127"/>
      <c r="K23" s="127"/>
      <c r="L23" s="101"/>
      <c r="M23" s="126"/>
      <c r="N23" s="127" t="s">
        <v>53</v>
      </c>
      <c r="O23" s="127"/>
      <c r="P23" s="127"/>
      <c r="Q23" s="101"/>
      <c r="R23" s="126"/>
      <c r="S23" s="127" t="s">
        <v>6</v>
      </c>
      <c r="T23" s="127"/>
      <c r="U23" s="127"/>
      <c r="X23" s="69" t="s">
        <v>56</v>
      </c>
      <c r="Y23" s="94" t="s">
        <v>57</v>
      </c>
      <c r="Z23" s="94" t="s">
        <v>58</v>
      </c>
      <c r="AA23" s="94" t="s">
        <v>59</v>
      </c>
    </row>
    <row r="24" spans="3:31" x14ac:dyDescent="0.35">
      <c r="C24" s="126"/>
      <c r="D24" s="92" t="s">
        <v>60</v>
      </c>
      <c r="E24" s="92" t="s">
        <v>61</v>
      </c>
      <c r="F24" s="92" t="s">
        <v>32</v>
      </c>
      <c r="G24" s="101"/>
      <c r="H24" s="126"/>
      <c r="I24" s="92" t="s">
        <v>60</v>
      </c>
      <c r="J24" s="92" t="s">
        <v>61</v>
      </c>
      <c r="K24" s="92" t="s">
        <v>32</v>
      </c>
      <c r="L24" s="101"/>
      <c r="M24" s="126"/>
      <c r="N24" s="92" t="s">
        <v>60</v>
      </c>
      <c r="O24" s="92" t="s">
        <v>61</v>
      </c>
      <c r="P24" s="92" t="s">
        <v>32</v>
      </c>
      <c r="Q24" s="101"/>
      <c r="R24" s="126"/>
      <c r="S24" s="92" t="s">
        <v>60</v>
      </c>
      <c r="T24" s="92" t="s">
        <v>61</v>
      </c>
      <c r="U24" s="92" t="s">
        <v>32</v>
      </c>
      <c r="X24" s="70"/>
      <c r="Y24" s="71"/>
      <c r="Z24" s="71"/>
      <c r="AA24" s="71"/>
    </row>
    <row r="25" spans="3:31" x14ac:dyDescent="0.35">
      <c r="C25" s="93" t="s">
        <v>10</v>
      </c>
      <c r="D25" s="25">
        <f t="shared" ref="D25:D33" si="8">F10*Y25*12</f>
        <v>105744.7968</v>
      </c>
      <c r="E25" s="25">
        <f>D25*0.6525</f>
        <v>68998.479911999995</v>
      </c>
      <c r="F25" s="26">
        <f t="shared" ref="F25:F33" si="9">D25+E25</f>
        <v>174743.27671199999</v>
      </c>
      <c r="G25" s="101"/>
      <c r="H25" s="93" t="s">
        <v>10</v>
      </c>
      <c r="I25" s="25">
        <f t="shared" ref="I25:I33" si="10">K10*Z25*12</f>
        <v>53133.600000000006</v>
      </c>
      <c r="J25" s="25">
        <f>I25*0.3725</f>
        <v>19792.266000000003</v>
      </c>
      <c r="K25" s="26">
        <f t="shared" ref="K25:K33" si="11">I25+J25</f>
        <v>72925.866000000009</v>
      </c>
      <c r="L25" s="101"/>
      <c r="M25" s="93" t="s">
        <v>10</v>
      </c>
      <c r="N25" s="25">
        <f t="shared" ref="N25:N33" si="12">P10*AA25*12</f>
        <v>129540.6</v>
      </c>
      <c r="O25" s="25">
        <v>0</v>
      </c>
      <c r="P25" s="26">
        <f t="shared" ref="P25:P33" si="13">N25+O25</f>
        <v>129540.6</v>
      </c>
      <c r="Q25" s="101"/>
      <c r="R25" s="93" t="s">
        <v>10</v>
      </c>
      <c r="S25" s="6">
        <f>D25+I25+N25</f>
        <v>288418.99679999996</v>
      </c>
      <c r="T25" s="6">
        <f>E25+J25+O25</f>
        <v>88790.745911999998</v>
      </c>
      <c r="U25" s="26">
        <f t="shared" ref="U25:U33" si="14">S25+T25</f>
        <v>377209.74271199998</v>
      </c>
      <c r="V25" s="65"/>
      <c r="X25" s="69" t="s">
        <v>10</v>
      </c>
      <c r="Y25" s="72">
        <v>0.04</v>
      </c>
      <c r="Z25" s="72">
        <v>0.04</v>
      </c>
      <c r="AA25" s="72">
        <v>7.0000000000000007E-2</v>
      </c>
      <c r="AC25" s="73"/>
      <c r="AD25" s="73"/>
      <c r="AE25" s="73"/>
    </row>
    <row r="26" spans="3:31" x14ac:dyDescent="0.35">
      <c r="C26" s="93" t="s">
        <v>44</v>
      </c>
      <c r="D26" s="25">
        <f t="shared" si="8"/>
        <v>143623.20000000001</v>
      </c>
      <c r="E26" s="25">
        <f t="shared" ref="E26:E33" si="15">D26*0.6525</f>
        <v>93714.138000000006</v>
      </c>
      <c r="F26" s="26">
        <f t="shared" si="9"/>
        <v>237337.33800000002</v>
      </c>
      <c r="G26" s="101"/>
      <c r="H26" s="93" t="s">
        <v>44</v>
      </c>
      <c r="I26" s="25">
        <f t="shared" si="10"/>
        <v>90794.4</v>
      </c>
      <c r="J26" s="25">
        <f t="shared" ref="J26:J33" si="16">I26*0.3725</f>
        <v>33820.913999999997</v>
      </c>
      <c r="K26" s="26">
        <f t="shared" si="11"/>
        <v>124615.31399999998</v>
      </c>
      <c r="L26" s="101"/>
      <c r="M26" s="93" t="s">
        <v>44</v>
      </c>
      <c r="N26" s="25">
        <f t="shared" si="12"/>
        <v>256451.16</v>
      </c>
      <c r="O26" s="25">
        <v>0</v>
      </c>
      <c r="P26" s="26">
        <f t="shared" si="13"/>
        <v>256451.16</v>
      </c>
      <c r="Q26" s="101"/>
      <c r="R26" s="93" t="s">
        <v>44</v>
      </c>
      <c r="S26" s="6">
        <f t="shared" ref="S26" si="17">D26+I26+N26</f>
        <v>490868.76</v>
      </c>
      <c r="T26" s="6">
        <f t="shared" ref="T26:T33" si="18">E26+J26+O26</f>
        <v>127535.052</v>
      </c>
      <c r="U26" s="26">
        <f t="shared" si="14"/>
        <v>618403.81200000003</v>
      </c>
      <c r="X26" s="69" t="s">
        <v>62</v>
      </c>
      <c r="Y26" s="72">
        <v>0.04</v>
      </c>
      <c r="Z26" s="72">
        <v>0.04</v>
      </c>
      <c r="AA26" s="72">
        <v>7.0000000000000007E-2</v>
      </c>
      <c r="AC26" s="73"/>
      <c r="AD26" s="73"/>
      <c r="AE26" s="73"/>
    </row>
    <row r="27" spans="3:31" x14ac:dyDescent="0.35">
      <c r="C27" s="93" t="s">
        <v>45</v>
      </c>
      <c r="D27" s="25">
        <f t="shared" si="8"/>
        <v>179418.23856</v>
      </c>
      <c r="E27" s="25">
        <f t="shared" si="15"/>
        <v>117070.40066039999</v>
      </c>
      <c r="F27" s="26">
        <f t="shared" si="9"/>
        <v>296488.63922040001</v>
      </c>
      <c r="G27" s="101"/>
      <c r="H27" s="93" t="s">
        <v>45</v>
      </c>
      <c r="I27" s="25">
        <f t="shared" si="10"/>
        <v>127946.67648000001</v>
      </c>
      <c r="J27" s="25">
        <f t="shared" si="16"/>
        <v>47660.136988800004</v>
      </c>
      <c r="K27" s="26">
        <f t="shared" si="11"/>
        <v>175606.81346880001</v>
      </c>
      <c r="L27" s="101"/>
      <c r="M27" s="93" t="s">
        <v>45</v>
      </c>
      <c r="N27" s="25">
        <f t="shared" si="12"/>
        <v>407263.69152000005</v>
      </c>
      <c r="O27" s="25">
        <v>0</v>
      </c>
      <c r="P27" s="26">
        <f t="shared" si="13"/>
        <v>407263.69152000005</v>
      </c>
      <c r="Q27" s="101"/>
      <c r="R27" s="93" t="s">
        <v>45</v>
      </c>
      <c r="S27" s="6">
        <f>D27+I27+N27</f>
        <v>714628.60655999999</v>
      </c>
      <c r="T27" s="6">
        <f t="shared" si="18"/>
        <v>164730.53764920001</v>
      </c>
      <c r="U27" s="26">
        <f t="shared" si="14"/>
        <v>879359.14420920005</v>
      </c>
      <c r="X27" s="69" t="s">
        <v>63</v>
      </c>
      <c r="Y27" s="72">
        <v>0.04</v>
      </c>
      <c r="Z27" s="72">
        <v>0.04</v>
      </c>
      <c r="AA27" s="72">
        <v>7.0000000000000007E-2</v>
      </c>
      <c r="AC27" s="73"/>
      <c r="AD27" s="73"/>
      <c r="AE27" s="73"/>
    </row>
    <row r="28" spans="3:31" x14ac:dyDescent="0.35">
      <c r="C28" s="93" t="s">
        <v>46</v>
      </c>
      <c r="D28" s="25">
        <f t="shared" si="8"/>
        <v>345210.60000000003</v>
      </c>
      <c r="E28" s="25">
        <f t="shared" si="15"/>
        <v>225249.91650000002</v>
      </c>
      <c r="F28" s="26">
        <f t="shared" si="9"/>
        <v>570460.51650000003</v>
      </c>
      <c r="G28" s="101"/>
      <c r="H28" s="93" t="s">
        <v>46</v>
      </c>
      <c r="I28" s="25">
        <f t="shared" si="10"/>
        <v>261279.48</v>
      </c>
      <c r="J28" s="25">
        <f t="shared" si="16"/>
        <v>97326.606299999999</v>
      </c>
      <c r="K28" s="26">
        <f t="shared" si="11"/>
        <v>358606.08630000002</v>
      </c>
      <c r="L28" s="101"/>
      <c r="M28" s="93" t="s">
        <v>46</v>
      </c>
      <c r="N28" s="25">
        <f t="shared" si="12"/>
        <v>722682</v>
      </c>
      <c r="O28" s="25">
        <v>0</v>
      </c>
      <c r="P28" s="26">
        <f t="shared" si="13"/>
        <v>722682</v>
      </c>
      <c r="Q28" s="101"/>
      <c r="R28" s="93" t="s">
        <v>46</v>
      </c>
      <c r="S28" s="6">
        <f>D28+I28+N28</f>
        <v>1329172.08</v>
      </c>
      <c r="T28" s="6">
        <f t="shared" si="18"/>
        <v>322576.52280000004</v>
      </c>
      <c r="U28" s="26">
        <f t="shared" si="14"/>
        <v>1651748.6028</v>
      </c>
      <c r="X28" s="69" t="s">
        <v>64</v>
      </c>
      <c r="Y28" s="72">
        <v>7.0000000000000007E-2</v>
      </c>
      <c r="Z28" s="72">
        <v>7.0000000000000007E-2</v>
      </c>
      <c r="AA28" s="72">
        <v>0.1</v>
      </c>
      <c r="AC28" s="73"/>
      <c r="AD28" s="73"/>
      <c r="AE28" s="73"/>
    </row>
    <row r="29" spans="3:31" x14ac:dyDescent="0.35">
      <c r="C29" s="93" t="s">
        <v>47</v>
      </c>
      <c r="D29" s="25">
        <f t="shared" si="8"/>
        <v>611500.87679999997</v>
      </c>
      <c r="E29" s="25">
        <f t="shared" si="15"/>
        <v>399004.32211199997</v>
      </c>
      <c r="F29" s="26">
        <f t="shared" si="9"/>
        <v>1010505.1989119999</v>
      </c>
      <c r="G29" s="101"/>
      <c r="H29" s="93" t="s">
        <v>47</v>
      </c>
      <c r="I29" s="25">
        <f t="shared" si="10"/>
        <v>469149.43679999997</v>
      </c>
      <c r="J29" s="25">
        <f t="shared" si="16"/>
        <v>174758.16520799999</v>
      </c>
      <c r="K29" s="26">
        <f t="shared" si="11"/>
        <v>643907.60200800002</v>
      </c>
      <c r="L29" s="101"/>
      <c r="M29" s="93" t="s">
        <v>47</v>
      </c>
      <c r="N29" s="25">
        <f t="shared" si="12"/>
        <v>1352450.6400000001</v>
      </c>
      <c r="O29" s="25">
        <v>0</v>
      </c>
      <c r="P29" s="26">
        <f t="shared" si="13"/>
        <v>1352450.6400000001</v>
      </c>
      <c r="Q29" s="101"/>
      <c r="R29" s="93" t="s">
        <v>47</v>
      </c>
      <c r="S29" s="6">
        <f t="shared" ref="S29:S33" si="19">D29+I29+N29</f>
        <v>2433100.9536000001</v>
      </c>
      <c r="T29" s="6">
        <f t="shared" si="18"/>
        <v>573762.48731999996</v>
      </c>
      <c r="U29" s="26">
        <f>S29+T29</f>
        <v>3006863.44092</v>
      </c>
      <c r="X29" s="69" t="s">
        <v>65</v>
      </c>
      <c r="Y29" s="72">
        <v>0.11</v>
      </c>
      <c r="Z29" s="72">
        <v>0.11</v>
      </c>
      <c r="AA29" s="72">
        <v>0.17</v>
      </c>
      <c r="AC29" s="73"/>
      <c r="AD29" s="73"/>
      <c r="AE29" s="73"/>
    </row>
    <row r="30" spans="3:31" x14ac:dyDescent="0.35">
      <c r="C30" s="93" t="s">
        <v>48</v>
      </c>
      <c r="D30" s="25">
        <f t="shared" si="8"/>
        <v>1035951.1199999999</v>
      </c>
      <c r="E30" s="25">
        <f t="shared" si="15"/>
        <v>675958.1057999999</v>
      </c>
      <c r="F30" s="26">
        <f t="shared" si="9"/>
        <v>1711909.2257999997</v>
      </c>
      <c r="G30" s="101"/>
      <c r="H30" s="93" t="s">
        <v>48</v>
      </c>
      <c r="I30" s="25">
        <f t="shared" si="10"/>
        <v>779725.44</v>
      </c>
      <c r="J30" s="25">
        <f t="shared" si="16"/>
        <v>290447.72639999999</v>
      </c>
      <c r="K30" s="26">
        <f t="shared" si="11"/>
        <v>1070173.1664</v>
      </c>
      <c r="L30" s="101"/>
      <c r="M30" s="93" t="s">
        <v>48</v>
      </c>
      <c r="N30" s="25">
        <f t="shared" si="12"/>
        <v>1953450.72</v>
      </c>
      <c r="O30" s="25">
        <v>0</v>
      </c>
      <c r="P30" s="26">
        <f t="shared" si="13"/>
        <v>1953450.72</v>
      </c>
      <c r="Q30" s="101"/>
      <c r="R30" s="93" t="s">
        <v>48</v>
      </c>
      <c r="S30" s="6">
        <f t="shared" si="19"/>
        <v>3769127.28</v>
      </c>
      <c r="T30" s="6">
        <f t="shared" si="18"/>
        <v>966405.83219999983</v>
      </c>
      <c r="U30" s="26">
        <f t="shared" si="14"/>
        <v>4735533.1121999994</v>
      </c>
      <c r="X30" s="69" t="s">
        <v>66</v>
      </c>
      <c r="Y30" s="72">
        <v>0.18</v>
      </c>
      <c r="Z30" s="72">
        <v>0.18</v>
      </c>
      <c r="AA30" s="72">
        <v>0.26</v>
      </c>
      <c r="AC30" s="73"/>
      <c r="AD30" s="73"/>
      <c r="AE30" s="73"/>
    </row>
    <row r="31" spans="3:31" x14ac:dyDescent="0.35">
      <c r="C31" s="93" t="s">
        <v>49</v>
      </c>
      <c r="D31" s="25">
        <f t="shared" si="8"/>
        <v>1375291.5120000001</v>
      </c>
      <c r="E31" s="25">
        <f t="shared" si="15"/>
        <v>897377.71158</v>
      </c>
      <c r="F31" s="26">
        <f t="shared" si="9"/>
        <v>2272669.22358</v>
      </c>
      <c r="G31" s="101"/>
      <c r="H31" s="93" t="s">
        <v>49</v>
      </c>
      <c r="I31" s="25">
        <f t="shared" si="10"/>
        <v>993111.5808</v>
      </c>
      <c r="J31" s="25">
        <f t="shared" si="16"/>
        <v>369934.06384800002</v>
      </c>
      <c r="K31" s="26">
        <f t="shared" si="11"/>
        <v>1363045.6446480001</v>
      </c>
      <c r="L31" s="101"/>
      <c r="M31" s="93" t="s">
        <v>49</v>
      </c>
      <c r="N31" s="25">
        <f t="shared" si="12"/>
        <v>2150864.1935999999</v>
      </c>
      <c r="O31" s="25">
        <v>0</v>
      </c>
      <c r="P31" s="26">
        <f t="shared" si="13"/>
        <v>2150864.1935999999</v>
      </c>
      <c r="Q31" s="101"/>
      <c r="R31" s="93" t="s">
        <v>49</v>
      </c>
      <c r="S31" s="6">
        <f t="shared" si="19"/>
        <v>4519267.2863999996</v>
      </c>
      <c r="T31" s="6">
        <f t="shared" si="18"/>
        <v>1267311.7754279999</v>
      </c>
      <c r="U31" s="26">
        <f t="shared" si="14"/>
        <v>5786579.0618279995</v>
      </c>
      <c r="X31" s="69" t="s">
        <v>67</v>
      </c>
      <c r="Y31" s="72">
        <v>0.24</v>
      </c>
      <c r="Z31" s="72">
        <v>0.24</v>
      </c>
      <c r="AA31" s="72">
        <v>0.36</v>
      </c>
      <c r="AC31" s="73"/>
      <c r="AD31" s="73"/>
      <c r="AE31" s="73"/>
    </row>
    <row r="32" spans="3:31" x14ac:dyDescent="0.35">
      <c r="C32" s="93" t="s">
        <v>50</v>
      </c>
      <c r="D32" s="25">
        <f t="shared" si="8"/>
        <v>1287151.4106000001</v>
      </c>
      <c r="E32" s="25">
        <f t="shared" si="15"/>
        <v>839866.29541649995</v>
      </c>
      <c r="F32" s="26">
        <f t="shared" si="9"/>
        <v>2127017.7060165</v>
      </c>
      <c r="G32" s="101"/>
      <c r="H32" s="93" t="s">
        <v>50</v>
      </c>
      <c r="I32" s="25">
        <f t="shared" si="10"/>
        <v>917065.65060000005</v>
      </c>
      <c r="J32" s="25">
        <f t="shared" si="16"/>
        <v>341606.95484850003</v>
      </c>
      <c r="K32" s="26">
        <f t="shared" si="11"/>
        <v>1258672.6054485</v>
      </c>
      <c r="L32" s="101"/>
      <c r="M32" s="93" t="s">
        <v>50</v>
      </c>
      <c r="N32" s="25">
        <f t="shared" si="12"/>
        <v>1699860</v>
      </c>
      <c r="O32" s="25">
        <v>0</v>
      </c>
      <c r="P32" s="26">
        <f t="shared" si="13"/>
        <v>1699860</v>
      </c>
      <c r="Q32" s="101"/>
      <c r="R32" s="93" t="s">
        <v>50</v>
      </c>
      <c r="S32" s="6">
        <f t="shared" si="19"/>
        <v>3904077.0612000003</v>
      </c>
      <c r="T32" s="6">
        <f t="shared" si="18"/>
        <v>1181473.2502649999</v>
      </c>
      <c r="U32" s="26">
        <f t="shared" si="14"/>
        <v>5085550.3114650007</v>
      </c>
      <c r="X32" s="69" t="s">
        <v>68</v>
      </c>
      <c r="Y32" s="72">
        <v>0.33</v>
      </c>
      <c r="Z32" s="72">
        <v>0.33</v>
      </c>
      <c r="AA32" s="72">
        <v>0.5</v>
      </c>
      <c r="AC32" s="73"/>
      <c r="AD32" s="73"/>
      <c r="AE32" s="73"/>
    </row>
    <row r="33" spans="3:31" x14ac:dyDescent="0.35">
      <c r="C33" s="93" t="s">
        <v>51</v>
      </c>
      <c r="D33" s="25">
        <f t="shared" si="8"/>
        <v>599112.12</v>
      </c>
      <c r="E33" s="25">
        <f t="shared" si="15"/>
        <v>390920.65829999995</v>
      </c>
      <c r="F33" s="26">
        <f t="shared" si="9"/>
        <v>990032.77829999989</v>
      </c>
      <c r="G33" s="101"/>
      <c r="H33" s="93" t="s">
        <v>51</v>
      </c>
      <c r="I33" s="25">
        <f t="shared" si="10"/>
        <v>407851.55999999994</v>
      </c>
      <c r="J33" s="25">
        <f t="shared" si="16"/>
        <v>151924.70609999998</v>
      </c>
      <c r="K33" s="26">
        <f t="shared" si="11"/>
        <v>559776.26609999989</v>
      </c>
      <c r="L33" s="101"/>
      <c r="M33" s="93" t="s">
        <v>51</v>
      </c>
      <c r="N33" s="25">
        <f t="shared" si="12"/>
        <v>535686.48</v>
      </c>
      <c r="O33" s="25">
        <v>0</v>
      </c>
      <c r="P33" s="26">
        <f t="shared" si="13"/>
        <v>535686.48</v>
      </c>
      <c r="Q33" s="101"/>
      <c r="R33" s="93" t="s">
        <v>51</v>
      </c>
      <c r="S33" s="6">
        <f t="shared" si="19"/>
        <v>1542650.16</v>
      </c>
      <c r="T33" s="6">
        <f t="shared" si="18"/>
        <v>542845.36439999996</v>
      </c>
      <c r="U33" s="26">
        <f t="shared" si="14"/>
        <v>2085495.5244</v>
      </c>
      <c r="X33" s="69" t="s">
        <v>69</v>
      </c>
      <c r="Y33" s="72">
        <v>0.43</v>
      </c>
      <c r="Z33" s="72">
        <v>0.43</v>
      </c>
      <c r="AA33" s="72">
        <v>0.63</v>
      </c>
      <c r="AC33" s="73"/>
      <c r="AD33" s="73"/>
      <c r="AE33" s="73"/>
    </row>
    <row r="34" spans="3:31" x14ac:dyDescent="0.35">
      <c r="C34" s="41" t="s">
        <v>33</v>
      </c>
      <c r="D34" s="37">
        <f>SUM(D25:D33)</f>
        <v>5683003.87476</v>
      </c>
      <c r="E34" s="37">
        <f>SUM(E25:E33)</f>
        <v>3708160.0282808994</v>
      </c>
      <c r="F34" s="37">
        <f>SUM(F25:F33)</f>
        <v>9391163.903040899</v>
      </c>
      <c r="G34" s="101"/>
      <c r="H34" s="41" t="s">
        <v>33</v>
      </c>
      <c r="I34" s="37">
        <f>SUM(I25:I33)</f>
        <v>4100057.8246800001</v>
      </c>
      <c r="J34" s="37">
        <f>SUM(J25:J33)</f>
        <v>1527271.5396933001</v>
      </c>
      <c r="K34" s="37">
        <f>SUM(K25:K33)</f>
        <v>5627329.3643732993</v>
      </c>
      <c r="L34" s="101"/>
      <c r="M34" s="41" t="s">
        <v>33</v>
      </c>
      <c r="N34" s="37">
        <f>SUM(N25:N33)</f>
        <v>9208249.4851200003</v>
      </c>
      <c r="O34" s="37">
        <f>SUM(O25:O33)</f>
        <v>0</v>
      </c>
      <c r="P34" s="37">
        <f>SUM(P25:P33)</f>
        <v>9208249.4851200003</v>
      </c>
      <c r="Q34" s="101"/>
      <c r="R34" s="41" t="s">
        <v>33</v>
      </c>
      <c r="S34" s="37">
        <f>SUM(S25:S33)</f>
        <v>18991311.184559997</v>
      </c>
      <c r="T34" s="37">
        <f>SUM(T25:T33)</f>
        <v>5235431.5679741995</v>
      </c>
      <c r="U34" s="37">
        <f>SUM(U25:U33)</f>
        <v>24226742.7525342</v>
      </c>
    </row>
  </sheetData>
  <mergeCells count="25">
    <mergeCell ref="C22:C24"/>
    <mergeCell ref="D22:F22"/>
    <mergeCell ref="D23:F23"/>
    <mergeCell ref="H7:H9"/>
    <mergeCell ref="I7:K7"/>
    <mergeCell ref="I8:K8"/>
    <mergeCell ref="H22:H24"/>
    <mergeCell ref="I22:K22"/>
    <mergeCell ref="I23:K23"/>
    <mergeCell ref="C7:C9"/>
    <mergeCell ref="D7:F7"/>
    <mergeCell ref="D8:F8"/>
    <mergeCell ref="M7:M9"/>
    <mergeCell ref="N7:P7"/>
    <mergeCell ref="N8:P8"/>
    <mergeCell ref="M22:M24"/>
    <mergeCell ref="N22:P22"/>
    <mergeCell ref="N23:P23"/>
    <mergeCell ref="Y22:AA22"/>
    <mergeCell ref="R7:R9"/>
    <mergeCell ref="S7:U7"/>
    <mergeCell ref="S8:U8"/>
    <mergeCell ref="R22:R24"/>
    <mergeCell ref="S22:U22"/>
    <mergeCell ref="S23:U23"/>
  </mergeCells>
  <pageMargins left="0.45" right="0.45" top="0.5" bottom="0.5" header="0.3" footer="0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4"/>
  <sheetViews>
    <sheetView zoomScale="80" zoomScaleNormal="80" workbookViewId="0">
      <selection activeCell="K32" sqref="K32"/>
    </sheetView>
  </sheetViews>
  <sheetFormatPr defaultColWidth="9.1796875" defaultRowHeight="14.5" x14ac:dyDescent="0.35"/>
  <cols>
    <col min="1" max="1" width="5.1796875" style="13" customWidth="1"/>
    <col min="2" max="3" width="9.1796875" style="13"/>
    <col min="4" max="4" width="17.81640625" style="13" customWidth="1"/>
    <col min="5" max="5" width="9.1796875" style="13"/>
    <col min="6" max="6" width="17.81640625" style="13" customWidth="1"/>
    <col min="7" max="7" width="5.54296875" style="13" customWidth="1"/>
    <col min="8" max="16384" width="9.1796875" style="13"/>
  </cols>
  <sheetData>
    <row r="1" spans="1:16" ht="30" customHeight="1" x14ac:dyDescent="0.5">
      <c r="A1" s="15" t="s">
        <v>0</v>
      </c>
      <c r="B1" s="15" t="s">
        <v>1</v>
      </c>
      <c r="P1" s="66"/>
    </row>
    <row r="3" spans="1:16" x14ac:dyDescent="0.35">
      <c r="B3" s="16" t="s">
        <v>70</v>
      </c>
      <c r="C3" s="16" t="s">
        <v>71</v>
      </c>
    </row>
    <row r="5" spans="1:16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6" ht="15" customHeight="1" x14ac:dyDescent="0.35">
      <c r="C6" s="126"/>
      <c r="D6" s="92" t="s">
        <v>6</v>
      </c>
      <c r="E6" s="126"/>
      <c r="F6" s="92" t="s">
        <v>6</v>
      </c>
      <c r="I6" s="13" t="s">
        <v>56</v>
      </c>
      <c r="J6" s="68" t="s">
        <v>188</v>
      </c>
    </row>
    <row r="7" spans="1:16" x14ac:dyDescent="0.35">
      <c r="C7" s="93">
        <v>17</v>
      </c>
      <c r="D7" s="10">
        <f>'[1]State Annuitants (A)'!C11</f>
        <v>0</v>
      </c>
      <c r="E7" s="93">
        <v>44</v>
      </c>
      <c r="F7" s="67">
        <f>'[1]State Annuitants (A)'!C38</f>
        <v>0</v>
      </c>
      <c r="I7" s="13" t="s">
        <v>10</v>
      </c>
      <c r="J7" s="14">
        <f>SUM(D7:D19)</f>
        <v>0</v>
      </c>
    </row>
    <row r="8" spans="1:16" x14ac:dyDescent="0.35">
      <c r="C8" s="93">
        <v>18</v>
      </c>
      <c r="D8" s="10">
        <f>'[1]State Annuitants (A)'!C12</f>
        <v>0</v>
      </c>
      <c r="E8" s="93">
        <v>45</v>
      </c>
      <c r="F8" s="67">
        <f>'[1]State Annuitants (A)'!C39</f>
        <v>77</v>
      </c>
      <c r="I8" s="13" t="s">
        <v>11</v>
      </c>
      <c r="J8" s="14">
        <f>SUM(D20:D24)</f>
        <v>0</v>
      </c>
    </row>
    <row r="9" spans="1:16" x14ac:dyDescent="0.35">
      <c r="C9" s="93">
        <v>19</v>
      </c>
      <c r="D9" s="10">
        <f>'[1]State Annuitants (A)'!C13</f>
        <v>0</v>
      </c>
      <c r="E9" s="93">
        <v>46</v>
      </c>
      <c r="F9" s="67">
        <f>'[1]State Annuitants (A)'!C40</f>
        <v>112</v>
      </c>
      <c r="I9" s="13" t="s">
        <v>12</v>
      </c>
      <c r="J9" s="14">
        <f>SUM(D25:D29)</f>
        <v>0</v>
      </c>
    </row>
    <row r="10" spans="1:16" x14ac:dyDescent="0.35">
      <c r="C10" s="93">
        <v>20</v>
      </c>
      <c r="D10" s="10">
        <f>'[1]State Annuitants (A)'!C14</f>
        <v>0</v>
      </c>
      <c r="E10" s="93">
        <v>47</v>
      </c>
      <c r="F10" s="67">
        <f>'[1]State Annuitants (A)'!C41</f>
        <v>204</v>
      </c>
      <c r="I10" s="13" t="s">
        <v>13</v>
      </c>
      <c r="J10" s="14">
        <f>SUM(D30:D33,F7)</f>
        <v>0</v>
      </c>
    </row>
    <row r="11" spans="1:16" x14ac:dyDescent="0.35">
      <c r="C11" s="93">
        <v>21</v>
      </c>
      <c r="D11" s="10">
        <f>'[1]State Annuitants (A)'!C15</f>
        <v>0</v>
      </c>
      <c r="E11" s="93">
        <v>48</v>
      </c>
      <c r="F11" s="67">
        <f>'[1]State Annuitants (A)'!C42</f>
        <v>364</v>
      </c>
      <c r="I11" s="13" t="s">
        <v>14</v>
      </c>
      <c r="J11" s="14">
        <f>SUM(F8:F12)</f>
        <v>757</v>
      </c>
    </row>
    <row r="12" spans="1:16" x14ac:dyDescent="0.35">
      <c r="C12" s="93">
        <v>22</v>
      </c>
      <c r="D12" s="10">
        <f>'[1]State Annuitants (A)'!C16</f>
        <v>0</v>
      </c>
      <c r="E12" s="93">
        <v>49</v>
      </c>
      <c r="F12" s="67">
        <f>'[1]State Annuitants (A)'!C43</f>
        <v>0</v>
      </c>
      <c r="I12" s="13" t="s">
        <v>15</v>
      </c>
      <c r="J12" s="14">
        <f>SUM(F13:F17)</f>
        <v>16816</v>
      </c>
    </row>
    <row r="13" spans="1:16" x14ac:dyDescent="0.35">
      <c r="C13" s="93">
        <v>23</v>
      </c>
      <c r="D13" s="10">
        <f>'[1]State Annuitants (A)'!C17</f>
        <v>0</v>
      </c>
      <c r="E13" s="93">
        <v>50</v>
      </c>
      <c r="F13" s="67">
        <f>'[1]State Annuitants (A)'!C44</f>
        <v>1230</v>
      </c>
      <c r="I13" s="13" t="s">
        <v>16</v>
      </c>
      <c r="J13" s="14">
        <f>SUM(F18:F22)</f>
        <v>122505</v>
      </c>
    </row>
    <row r="14" spans="1:16" x14ac:dyDescent="0.35">
      <c r="C14" s="93">
        <v>24</v>
      </c>
      <c r="D14" s="10">
        <f>'[1]State Annuitants (A)'!C18</f>
        <v>0</v>
      </c>
      <c r="E14" s="93">
        <v>51</v>
      </c>
      <c r="F14" s="67">
        <f>'[1]State Annuitants (A)'!C45</f>
        <v>2307</v>
      </c>
      <c r="I14" s="13" t="s">
        <v>17</v>
      </c>
      <c r="J14" s="14">
        <f>SUM(F23:F27)</f>
        <v>320405</v>
      </c>
    </row>
    <row r="15" spans="1:16" x14ac:dyDescent="0.35">
      <c r="C15" s="93">
        <v>25</v>
      </c>
      <c r="D15" s="10">
        <f>'[1]State Annuitants (A)'!C19</f>
        <v>0</v>
      </c>
      <c r="E15" s="93">
        <v>52</v>
      </c>
      <c r="F15" s="67">
        <f>'[1]State Annuitants (A)'!C46</f>
        <v>2615</v>
      </c>
      <c r="I15" s="13" t="s">
        <v>18</v>
      </c>
      <c r="J15" s="14">
        <f>SUM(F28:F32)</f>
        <v>0</v>
      </c>
    </row>
    <row r="16" spans="1:16" x14ac:dyDescent="0.35">
      <c r="C16" s="93">
        <v>26</v>
      </c>
      <c r="D16" s="10">
        <f>'[1]State Annuitants (A)'!C20</f>
        <v>0</v>
      </c>
      <c r="E16" s="93">
        <v>53</v>
      </c>
      <c r="F16" s="67">
        <f>'[1]State Annuitants (A)'!C47</f>
        <v>4363</v>
      </c>
      <c r="J16" s="14">
        <f>SUM(J7:J15)</f>
        <v>460483</v>
      </c>
    </row>
    <row r="17" spans="3:6" x14ac:dyDescent="0.35">
      <c r="C17" s="93">
        <v>27</v>
      </c>
      <c r="D17" s="10">
        <f>'[1]State Annuitants (A)'!C21</f>
        <v>0</v>
      </c>
      <c r="E17" s="93">
        <v>54</v>
      </c>
      <c r="F17" s="67">
        <f>'[1]State Annuitants (A)'!C48</f>
        <v>6301</v>
      </c>
    </row>
    <row r="18" spans="3:6" x14ac:dyDescent="0.35">
      <c r="C18" s="93">
        <v>28</v>
      </c>
      <c r="D18" s="10">
        <f>'[1]State Annuitants (A)'!C22</f>
        <v>0</v>
      </c>
      <c r="E18" s="93">
        <v>55</v>
      </c>
      <c r="F18" s="67">
        <f>'[1]State Annuitants (A)'!C49</f>
        <v>11275</v>
      </c>
    </row>
    <row r="19" spans="3:6" x14ac:dyDescent="0.35">
      <c r="C19" s="93">
        <v>29</v>
      </c>
      <c r="D19" s="10">
        <f>'[1]State Annuitants (A)'!C23</f>
        <v>0</v>
      </c>
      <c r="E19" s="93">
        <v>56</v>
      </c>
      <c r="F19" s="67">
        <f>'[1]State Annuitants (A)'!C50</f>
        <v>15608</v>
      </c>
    </row>
    <row r="20" spans="3:6" x14ac:dyDescent="0.35">
      <c r="C20" s="93">
        <v>30</v>
      </c>
      <c r="D20" s="10">
        <f>'[1]State Annuitants (A)'!C24</f>
        <v>0</v>
      </c>
      <c r="E20" s="93">
        <v>57</v>
      </c>
      <c r="F20" s="67">
        <f>'[1]State Annuitants (A)'!C51</f>
        <v>22459</v>
      </c>
    </row>
    <row r="21" spans="3:6" x14ac:dyDescent="0.35">
      <c r="C21" s="93">
        <v>31</v>
      </c>
      <c r="D21" s="10">
        <f>'[1]State Annuitants (A)'!C25</f>
        <v>0</v>
      </c>
      <c r="E21" s="93">
        <v>58</v>
      </c>
      <c r="F21" s="67">
        <f>'[1]State Annuitants (A)'!C52</f>
        <v>31948</v>
      </c>
    </row>
    <row r="22" spans="3:6" x14ac:dyDescent="0.35">
      <c r="C22" s="93">
        <v>32</v>
      </c>
      <c r="D22" s="10">
        <f>'[1]State Annuitants (A)'!C26</f>
        <v>0</v>
      </c>
      <c r="E22" s="93">
        <v>59</v>
      </c>
      <c r="F22" s="67">
        <f>'[1]State Annuitants (A)'!C53</f>
        <v>41215</v>
      </c>
    </row>
    <row r="23" spans="3:6" x14ac:dyDescent="0.35">
      <c r="C23" s="93">
        <v>33</v>
      </c>
      <c r="D23" s="10">
        <f>'[1]State Annuitants (A)'!C27</f>
        <v>0</v>
      </c>
      <c r="E23" s="93">
        <v>60</v>
      </c>
      <c r="F23" s="67">
        <f>'[1]State Annuitants (A)'!C54</f>
        <v>43380</v>
      </c>
    </row>
    <row r="24" spans="3:6" x14ac:dyDescent="0.35">
      <c r="C24" s="93">
        <v>34</v>
      </c>
      <c r="D24" s="10">
        <f>'[1]State Annuitants (A)'!C28</f>
        <v>0</v>
      </c>
      <c r="E24" s="93">
        <v>61</v>
      </c>
      <c r="F24" s="67">
        <f>'[1]State Annuitants (A)'!C55</f>
        <v>53821</v>
      </c>
    </row>
    <row r="25" spans="3:6" x14ac:dyDescent="0.35">
      <c r="C25" s="93">
        <v>35</v>
      </c>
      <c r="D25" s="10">
        <f>'[1]State Annuitants (A)'!C29</f>
        <v>0</v>
      </c>
      <c r="E25" s="93">
        <v>62</v>
      </c>
      <c r="F25" s="67">
        <f>'[1]State Annuitants (A)'!C56</f>
        <v>61933</v>
      </c>
    </row>
    <row r="26" spans="3:6" x14ac:dyDescent="0.35">
      <c r="C26" s="93">
        <v>36</v>
      </c>
      <c r="D26" s="10">
        <f>'[1]State Annuitants (A)'!C30</f>
        <v>0</v>
      </c>
      <c r="E26" s="93">
        <v>63</v>
      </c>
      <c r="F26" s="67">
        <f>'[1]State Annuitants (A)'!C57</f>
        <v>72969</v>
      </c>
    </row>
    <row r="27" spans="3:6" x14ac:dyDescent="0.35">
      <c r="C27" s="93">
        <v>37</v>
      </c>
      <c r="D27" s="10">
        <f>'[1]State Annuitants (A)'!C31</f>
        <v>0</v>
      </c>
      <c r="E27" s="93">
        <v>64</v>
      </c>
      <c r="F27" s="67">
        <f>'[1]State Annuitants (A)'!C58</f>
        <v>88302</v>
      </c>
    </row>
    <row r="28" spans="3:6" x14ac:dyDescent="0.35">
      <c r="C28" s="93">
        <v>38</v>
      </c>
      <c r="D28" s="10">
        <f>'[1]State Annuitants (A)'!C32</f>
        <v>0</v>
      </c>
      <c r="E28" s="93">
        <v>65</v>
      </c>
      <c r="F28" s="67">
        <f>'[1]State Annuitants (A)'!C59</f>
        <v>0</v>
      </c>
    </row>
    <row r="29" spans="3:6" x14ac:dyDescent="0.35">
      <c r="C29" s="93">
        <v>39</v>
      </c>
      <c r="D29" s="10">
        <f>'[1]State Annuitants (A)'!C33</f>
        <v>0</v>
      </c>
      <c r="E29" s="93">
        <v>66</v>
      </c>
      <c r="F29" s="67">
        <f>'[1]State Annuitants (A)'!C60</f>
        <v>0</v>
      </c>
    </row>
    <row r="30" spans="3:6" x14ac:dyDescent="0.35">
      <c r="C30" s="93">
        <v>40</v>
      </c>
      <c r="D30" s="10">
        <f>'[1]State Annuitants (A)'!C34</f>
        <v>0</v>
      </c>
      <c r="E30" s="93">
        <v>67</v>
      </c>
      <c r="F30" s="67">
        <f>'[1]State Annuitants (A)'!C61</f>
        <v>0</v>
      </c>
    </row>
    <row r="31" spans="3:6" x14ac:dyDescent="0.35">
      <c r="C31" s="93">
        <v>41</v>
      </c>
      <c r="D31" s="10">
        <f>'[1]State Annuitants (A)'!C35</f>
        <v>0</v>
      </c>
      <c r="E31" s="93">
        <v>68</v>
      </c>
      <c r="F31" s="67">
        <f>'[1]State Annuitants (A)'!C62</f>
        <v>0</v>
      </c>
    </row>
    <row r="32" spans="3:6" x14ac:dyDescent="0.35">
      <c r="C32" s="93">
        <v>42</v>
      </c>
      <c r="D32" s="10">
        <f>'[1]State Annuitants (A)'!C36</f>
        <v>0</v>
      </c>
      <c r="E32" s="93">
        <v>69</v>
      </c>
      <c r="F32" s="67">
        <f>'[1]State Annuitants (A)'!C63</f>
        <v>0</v>
      </c>
    </row>
    <row r="33" spans="3:8" x14ac:dyDescent="0.35">
      <c r="C33" s="93">
        <v>43</v>
      </c>
      <c r="D33" s="10">
        <f>'[1]State Annuitants (A)'!C37</f>
        <v>0</v>
      </c>
      <c r="E33" s="93"/>
      <c r="F33" s="38"/>
    </row>
    <row r="34" spans="3:8" x14ac:dyDescent="0.35">
      <c r="C34" s="92" t="s">
        <v>19</v>
      </c>
      <c r="D34" s="39"/>
      <c r="E34" s="92"/>
      <c r="F34" s="37">
        <f>SUM(F7:F32,D7:D33)</f>
        <v>460483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zoomScale="80" zoomScaleNormal="80" workbookViewId="0">
      <selection activeCell="I5" sqref="I5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16384" width="9.1796875" style="13"/>
  </cols>
  <sheetData>
    <row r="1" spans="1:16" ht="30" customHeight="1" x14ac:dyDescent="0.5">
      <c r="A1" s="15" t="s">
        <v>0</v>
      </c>
      <c r="B1" s="15" t="s">
        <v>1</v>
      </c>
      <c r="P1" s="66"/>
    </row>
    <row r="3" spans="1:16" x14ac:dyDescent="0.35">
      <c r="B3" s="16" t="s">
        <v>72</v>
      </c>
      <c r="C3" s="16" t="s">
        <v>73</v>
      </c>
    </row>
    <row r="5" spans="1:16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6" ht="15" customHeight="1" x14ac:dyDescent="0.35">
      <c r="C6" s="126"/>
      <c r="D6" s="92" t="s">
        <v>6</v>
      </c>
      <c r="E6" s="126"/>
      <c r="F6" s="92" t="s">
        <v>6</v>
      </c>
    </row>
    <row r="7" spans="1:16" x14ac:dyDescent="0.35">
      <c r="C7" s="93">
        <v>17</v>
      </c>
      <c r="D7" s="10">
        <f>'[1]State Annuitants (A)'!F11</f>
        <v>0</v>
      </c>
      <c r="E7" s="93">
        <v>44</v>
      </c>
      <c r="F7" s="10">
        <f>'[1]State Annuitants (A)'!F38</f>
        <v>0</v>
      </c>
      <c r="I7" s="13" t="s">
        <v>10</v>
      </c>
      <c r="J7" s="14">
        <f>SUM(D7:D19)</f>
        <v>0</v>
      </c>
    </row>
    <row r="8" spans="1:16" x14ac:dyDescent="0.35">
      <c r="C8" s="93">
        <v>18</v>
      </c>
      <c r="D8" s="10">
        <f>'[1]State Annuitants (A)'!F12</f>
        <v>0</v>
      </c>
      <c r="E8" s="93">
        <v>45</v>
      </c>
      <c r="F8" s="10">
        <f>'[1]State Annuitants (A)'!F39</f>
        <v>77</v>
      </c>
      <c r="I8" s="13" t="s">
        <v>11</v>
      </c>
      <c r="J8" s="14">
        <f>SUM(D20:D24)</f>
        <v>0</v>
      </c>
    </row>
    <row r="9" spans="1:16" x14ac:dyDescent="0.35">
      <c r="C9" s="93">
        <v>19</v>
      </c>
      <c r="D9" s="10">
        <f>'[1]State Annuitants (A)'!F13</f>
        <v>0</v>
      </c>
      <c r="E9" s="93">
        <v>46</v>
      </c>
      <c r="F9" s="10">
        <f>'[1]State Annuitants (A)'!F40</f>
        <v>50</v>
      </c>
      <c r="I9" s="13" t="s">
        <v>12</v>
      </c>
      <c r="J9" s="14">
        <f>SUM(D25:D29)</f>
        <v>0</v>
      </c>
    </row>
    <row r="10" spans="1:16" x14ac:dyDescent="0.35">
      <c r="C10" s="93">
        <v>20</v>
      </c>
      <c r="D10" s="10">
        <f>'[1]State Annuitants (A)'!F14</f>
        <v>0</v>
      </c>
      <c r="E10" s="93">
        <v>47</v>
      </c>
      <c r="F10" s="10">
        <f>'[1]State Annuitants (A)'!F41</f>
        <v>135</v>
      </c>
      <c r="I10" s="13" t="s">
        <v>13</v>
      </c>
      <c r="J10" s="14">
        <f>SUM(D30:D33,F7)</f>
        <v>0</v>
      </c>
    </row>
    <row r="11" spans="1:16" x14ac:dyDescent="0.35">
      <c r="C11" s="93">
        <v>21</v>
      </c>
      <c r="D11" s="10">
        <f>'[1]State Annuitants (A)'!F15</f>
        <v>0</v>
      </c>
      <c r="E11" s="93">
        <v>48</v>
      </c>
      <c r="F11" s="10">
        <f>'[1]State Annuitants (A)'!F42</f>
        <v>221</v>
      </c>
      <c r="I11" s="13" t="s">
        <v>14</v>
      </c>
      <c r="J11" s="14">
        <f>SUM(F8:F12)</f>
        <v>483</v>
      </c>
    </row>
    <row r="12" spans="1:16" x14ac:dyDescent="0.35">
      <c r="C12" s="93">
        <v>22</v>
      </c>
      <c r="D12" s="10">
        <f>'[1]State Annuitants (A)'!F16</f>
        <v>0</v>
      </c>
      <c r="E12" s="93">
        <v>49</v>
      </c>
      <c r="F12" s="10">
        <f>'[1]State Annuitants (A)'!F43</f>
        <v>0</v>
      </c>
      <c r="I12" s="13" t="s">
        <v>15</v>
      </c>
      <c r="J12" s="14">
        <f>SUM(F13:F17)</f>
        <v>11712</v>
      </c>
    </row>
    <row r="13" spans="1:16" x14ac:dyDescent="0.35">
      <c r="C13" s="93">
        <v>23</v>
      </c>
      <c r="D13" s="10">
        <f>'[1]State Annuitants (A)'!F17</f>
        <v>0</v>
      </c>
      <c r="E13" s="93">
        <v>50</v>
      </c>
      <c r="F13" s="10">
        <f>'[1]State Annuitants (A)'!F44</f>
        <v>870</v>
      </c>
      <c r="I13" s="13" t="s">
        <v>16</v>
      </c>
      <c r="J13" s="14">
        <f>SUM(F18:F22)</f>
        <v>78197</v>
      </c>
    </row>
    <row r="14" spans="1:16" x14ac:dyDescent="0.35">
      <c r="C14" s="93">
        <v>24</v>
      </c>
      <c r="D14" s="10">
        <f>'[1]State Annuitants (A)'!F18</f>
        <v>0</v>
      </c>
      <c r="E14" s="93">
        <v>51</v>
      </c>
      <c r="F14" s="10">
        <f>'[1]State Annuitants (A)'!F45</f>
        <v>1552</v>
      </c>
      <c r="I14" s="13" t="s">
        <v>17</v>
      </c>
      <c r="J14" s="14">
        <f>SUM(F23:F27)</f>
        <v>194106</v>
      </c>
    </row>
    <row r="15" spans="1:16" x14ac:dyDescent="0.35">
      <c r="C15" s="93">
        <v>25</v>
      </c>
      <c r="D15" s="10">
        <f>'[1]State Annuitants (A)'!F19</f>
        <v>0</v>
      </c>
      <c r="E15" s="93">
        <v>52</v>
      </c>
      <c r="F15" s="10">
        <f>'[1]State Annuitants (A)'!F46</f>
        <v>2086</v>
      </c>
      <c r="I15" s="13" t="s">
        <v>18</v>
      </c>
      <c r="J15" s="14">
        <f>SUM(F28:F32)</f>
        <v>0</v>
      </c>
    </row>
    <row r="16" spans="1:16" x14ac:dyDescent="0.35">
      <c r="C16" s="93">
        <v>26</v>
      </c>
      <c r="D16" s="10">
        <f>'[1]State Annuitants (A)'!F20</f>
        <v>0</v>
      </c>
      <c r="E16" s="93">
        <v>53</v>
      </c>
      <c r="F16" s="10">
        <f>'[1]State Annuitants (A)'!F47</f>
        <v>2849</v>
      </c>
      <c r="J16" s="14">
        <f>SUM(J7:J15)</f>
        <v>284498</v>
      </c>
    </row>
    <row r="17" spans="3:6" x14ac:dyDescent="0.35">
      <c r="C17" s="93">
        <v>27</v>
      </c>
      <c r="D17" s="10">
        <f>'[1]State Annuitants (A)'!F21</f>
        <v>0</v>
      </c>
      <c r="E17" s="93">
        <v>54</v>
      </c>
      <c r="F17" s="10">
        <f>'[1]State Annuitants (A)'!F48</f>
        <v>4355</v>
      </c>
    </row>
    <row r="18" spans="3:6" x14ac:dyDescent="0.35">
      <c r="C18" s="93">
        <v>28</v>
      </c>
      <c r="D18" s="10">
        <f>'[1]State Annuitants (A)'!F22</f>
        <v>0</v>
      </c>
      <c r="E18" s="93">
        <v>55</v>
      </c>
      <c r="F18" s="10">
        <f>'[1]State Annuitants (A)'!F49</f>
        <v>8020</v>
      </c>
    </row>
    <row r="19" spans="3:6" x14ac:dyDescent="0.35">
      <c r="C19" s="93">
        <v>29</v>
      </c>
      <c r="D19" s="10">
        <f>'[1]State Annuitants (A)'!F23</f>
        <v>0</v>
      </c>
      <c r="E19" s="93">
        <v>56</v>
      </c>
      <c r="F19" s="10">
        <f>'[1]State Annuitants (A)'!F50</f>
        <v>10274</v>
      </c>
    </row>
    <row r="20" spans="3:6" x14ac:dyDescent="0.35">
      <c r="C20" s="93">
        <v>30</v>
      </c>
      <c r="D20" s="10">
        <f>'[1]State Annuitants (A)'!F24</f>
        <v>0</v>
      </c>
      <c r="E20" s="93">
        <v>57</v>
      </c>
      <c r="F20" s="10">
        <f>'[1]State Annuitants (A)'!F51</f>
        <v>14616</v>
      </c>
    </row>
    <row r="21" spans="3:6" x14ac:dyDescent="0.35">
      <c r="C21" s="93">
        <v>31</v>
      </c>
      <c r="D21" s="10">
        <f>'[1]State Annuitants (A)'!F25</f>
        <v>0</v>
      </c>
      <c r="E21" s="93">
        <v>58</v>
      </c>
      <c r="F21" s="10">
        <f>'[1]State Annuitants (A)'!F52</f>
        <v>19380</v>
      </c>
    </row>
    <row r="22" spans="3:6" x14ac:dyDescent="0.35">
      <c r="C22" s="93">
        <v>32</v>
      </c>
      <c r="D22" s="10">
        <f>'[1]State Annuitants (A)'!F26</f>
        <v>0</v>
      </c>
      <c r="E22" s="93">
        <v>59</v>
      </c>
      <c r="F22" s="10">
        <f>'[1]State Annuitants (A)'!F53</f>
        <v>25907</v>
      </c>
    </row>
    <row r="23" spans="3:6" x14ac:dyDescent="0.35">
      <c r="C23" s="93">
        <v>33</v>
      </c>
      <c r="D23" s="10">
        <f>'[1]State Annuitants (A)'!F27</f>
        <v>0</v>
      </c>
      <c r="E23" s="93">
        <v>60</v>
      </c>
      <c r="F23" s="10">
        <f>'[1]State Annuitants (A)'!F54</f>
        <v>27879</v>
      </c>
    </row>
    <row r="24" spans="3:6" x14ac:dyDescent="0.35">
      <c r="C24" s="93">
        <v>34</v>
      </c>
      <c r="D24" s="10">
        <f>'[1]State Annuitants (A)'!F28</f>
        <v>0</v>
      </c>
      <c r="E24" s="93">
        <v>61</v>
      </c>
      <c r="F24" s="10">
        <f>'[1]State Annuitants (A)'!F55</f>
        <v>33548</v>
      </c>
    </row>
    <row r="25" spans="3:6" x14ac:dyDescent="0.35">
      <c r="C25" s="93">
        <v>35</v>
      </c>
      <c r="D25" s="10">
        <f>'[1]State Annuitants (A)'!F29</f>
        <v>0</v>
      </c>
      <c r="E25" s="93">
        <v>62</v>
      </c>
      <c r="F25" s="10">
        <f>'[1]State Annuitants (A)'!F56</f>
        <v>36295</v>
      </c>
    </row>
    <row r="26" spans="3:6" x14ac:dyDescent="0.35">
      <c r="C26" s="93">
        <v>36</v>
      </c>
      <c r="D26" s="10">
        <f>'[1]State Annuitants (A)'!F30</f>
        <v>0</v>
      </c>
      <c r="E26" s="93">
        <v>63</v>
      </c>
      <c r="F26" s="10">
        <f>'[1]State Annuitants (A)'!F57</f>
        <v>44675</v>
      </c>
    </row>
    <row r="27" spans="3:6" x14ac:dyDescent="0.35">
      <c r="C27" s="93">
        <v>37</v>
      </c>
      <c r="D27" s="10">
        <f>'[1]State Annuitants (A)'!F31</f>
        <v>0</v>
      </c>
      <c r="E27" s="93">
        <v>64</v>
      </c>
      <c r="F27" s="10">
        <f>'[1]State Annuitants (A)'!F58</f>
        <v>51709</v>
      </c>
    </row>
    <row r="28" spans="3:6" x14ac:dyDescent="0.35">
      <c r="C28" s="93">
        <v>38</v>
      </c>
      <c r="D28" s="10">
        <f>'[1]State Annuitants (A)'!F32</f>
        <v>0</v>
      </c>
      <c r="E28" s="93">
        <v>65</v>
      </c>
      <c r="F28" s="10">
        <f>'[1]State Annuitants (A)'!F59</f>
        <v>0</v>
      </c>
    </row>
    <row r="29" spans="3:6" x14ac:dyDescent="0.35">
      <c r="C29" s="93">
        <v>39</v>
      </c>
      <c r="D29" s="10">
        <f>'[1]State Annuitants (A)'!F33</f>
        <v>0</v>
      </c>
      <c r="E29" s="93">
        <v>66</v>
      </c>
      <c r="F29" s="10">
        <f>'[1]State Annuitants (A)'!F60</f>
        <v>0</v>
      </c>
    </row>
    <row r="30" spans="3:6" x14ac:dyDescent="0.35">
      <c r="C30" s="93">
        <v>40</v>
      </c>
      <c r="D30" s="10">
        <f>'[1]State Annuitants (A)'!F34</f>
        <v>0</v>
      </c>
      <c r="E30" s="93">
        <v>67</v>
      </c>
      <c r="F30" s="10">
        <f>'[1]State Annuitants (A)'!F61</f>
        <v>0</v>
      </c>
    </row>
    <row r="31" spans="3:6" x14ac:dyDescent="0.35">
      <c r="C31" s="93">
        <v>41</v>
      </c>
      <c r="D31" s="10">
        <f>'[1]State Annuitants (A)'!F35</f>
        <v>0</v>
      </c>
      <c r="E31" s="93">
        <v>68</v>
      </c>
      <c r="F31" s="10">
        <f>'[1]State Annuitants (A)'!F62</f>
        <v>0</v>
      </c>
    </row>
    <row r="32" spans="3:6" x14ac:dyDescent="0.35">
      <c r="C32" s="93">
        <v>42</v>
      </c>
      <c r="D32" s="10">
        <f>'[1]State Annuitants (A)'!F36</f>
        <v>0</v>
      </c>
      <c r="E32" s="93">
        <v>69</v>
      </c>
      <c r="F32" s="10">
        <f>'[1]State Annuitants (A)'!F63</f>
        <v>0</v>
      </c>
    </row>
    <row r="33" spans="3:8" x14ac:dyDescent="0.35">
      <c r="C33" s="93">
        <v>43</v>
      </c>
      <c r="D33" s="10">
        <f>'[1]State Annuitants (A)'!F37</f>
        <v>0</v>
      </c>
      <c r="E33" s="93"/>
      <c r="F33" s="38"/>
    </row>
    <row r="34" spans="3:8" x14ac:dyDescent="0.35">
      <c r="C34" s="92" t="s">
        <v>19</v>
      </c>
      <c r="D34" s="39"/>
      <c r="E34" s="92"/>
      <c r="F34" s="42">
        <f>SUM(F7:F32,D7:D33)</f>
        <v>284498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4"/>
  <sheetViews>
    <sheetView zoomScale="80" zoomScaleNormal="80" workbookViewId="0">
      <selection activeCell="I5" sqref="I5"/>
    </sheetView>
  </sheetViews>
  <sheetFormatPr defaultColWidth="9.1796875" defaultRowHeight="14.5" x14ac:dyDescent="0.35"/>
  <cols>
    <col min="1" max="3" width="9.1796875" style="13"/>
    <col min="4" max="4" width="17.81640625" style="13" customWidth="1"/>
    <col min="5" max="5" width="9.1796875" style="13"/>
    <col min="6" max="6" width="17.81640625" style="13" customWidth="1"/>
    <col min="7" max="16384" width="9.1796875" style="13"/>
  </cols>
  <sheetData>
    <row r="1" spans="1:10" ht="30" customHeight="1" x14ac:dyDescent="0.5">
      <c r="A1" s="15" t="s">
        <v>0</v>
      </c>
      <c r="B1" s="15" t="s">
        <v>1</v>
      </c>
    </row>
    <row r="3" spans="1:10" x14ac:dyDescent="0.35">
      <c r="B3" s="16" t="s">
        <v>74</v>
      </c>
      <c r="C3" s="16" t="s">
        <v>75</v>
      </c>
    </row>
    <row r="5" spans="1:10" ht="15" customHeight="1" x14ac:dyDescent="0.35">
      <c r="C5" s="126" t="s">
        <v>4</v>
      </c>
      <c r="D5" s="92" t="s">
        <v>5</v>
      </c>
      <c r="E5" s="126" t="s">
        <v>4</v>
      </c>
      <c r="F5" s="92" t="s">
        <v>5</v>
      </c>
    </row>
    <row r="6" spans="1:10" ht="15" customHeight="1" x14ac:dyDescent="0.35">
      <c r="C6" s="126"/>
      <c r="D6" s="92" t="s">
        <v>6</v>
      </c>
      <c r="E6" s="126"/>
      <c r="F6" s="92" t="s">
        <v>6</v>
      </c>
    </row>
    <row r="7" spans="1:10" x14ac:dyDescent="0.35">
      <c r="C7" s="93">
        <v>17</v>
      </c>
      <c r="D7" s="10">
        <f>'[1]State Annuitants (A)'!G11</f>
        <v>0</v>
      </c>
      <c r="E7" s="93">
        <v>44</v>
      </c>
      <c r="F7" s="10">
        <f>'[1]State Annuitants (A)'!G38</f>
        <v>0</v>
      </c>
      <c r="I7" s="13" t="s">
        <v>10</v>
      </c>
      <c r="J7" s="14">
        <f>SUM(D7:D19)</f>
        <v>0</v>
      </c>
    </row>
    <row r="8" spans="1:10" x14ac:dyDescent="0.35">
      <c r="C8" s="93">
        <v>18</v>
      </c>
      <c r="D8" s="10">
        <f>'[1]State Annuitants (A)'!G12</f>
        <v>0</v>
      </c>
      <c r="E8" s="93">
        <v>45</v>
      </c>
      <c r="F8" s="10">
        <f>'[1]State Annuitants (A)'!G39</f>
        <v>0</v>
      </c>
      <c r="I8" s="13" t="s">
        <v>11</v>
      </c>
      <c r="J8" s="14">
        <f>SUM(D20:D24)</f>
        <v>0</v>
      </c>
    </row>
    <row r="9" spans="1:10" x14ac:dyDescent="0.35">
      <c r="C9" s="93">
        <v>19</v>
      </c>
      <c r="D9" s="10">
        <f>'[1]State Annuitants (A)'!G13</f>
        <v>0</v>
      </c>
      <c r="E9" s="93">
        <v>46</v>
      </c>
      <c r="F9" s="10">
        <f>'[1]State Annuitants (A)'!G40</f>
        <v>0</v>
      </c>
      <c r="I9" s="13" t="s">
        <v>12</v>
      </c>
      <c r="J9" s="14">
        <f>SUM(D25:D29)</f>
        <v>0</v>
      </c>
    </row>
    <row r="10" spans="1:10" x14ac:dyDescent="0.35">
      <c r="C10" s="93">
        <v>20</v>
      </c>
      <c r="D10" s="10">
        <f>'[1]State Annuitants (A)'!G14</f>
        <v>0</v>
      </c>
      <c r="E10" s="93">
        <v>47</v>
      </c>
      <c r="F10" s="10">
        <f>'[1]State Annuitants (A)'!G41</f>
        <v>63</v>
      </c>
      <c r="I10" s="13" t="s">
        <v>13</v>
      </c>
      <c r="J10" s="14">
        <f>SUM(D30:D33,F7)</f>
        <v>0</v>
      </c>
    </row>
    <row r="11" spans="1:10" x14ac:dyDescent="0.35">
      <c r="C11" s="93">
        <v>21</v>
      </c>
      <c r="D11" s="10">
        <f>'[1]State Annuitants (A)'!G15</f>
        <v>0</v>
      </c>
      <c r="E11" s="93">
        <v>48</v>
      </c>
      <c r="F11" s="10">
        <f>'[1]State Annuitants (A)'!G42</f>
        <v>663</v>
      </c>
      <c r="I11" s="13" t="s">
        <v>14</v>
      </c>
      <c r="J11" s="14">
        <f>SUM(F8:F12)</f>
        <v>726</v>
      </c>
    </row>
    <row r="12" spans="1:10" x14ac:dyDescent="0.35">
      <c r="C12" s="93">
        <v>22</v>
      </c>
      <c r="D12" s="10">
        <f>'[1]State Annuitants (A)'!G16</f>
        <v>0</v>
      </c>
      <c r="E12" s="93">
        <v>49</v>
      </c>
      <c r="F12" s="10">
        <f>'[1]State Annuitants (A)'!G43</f>
        <v>0</v>
      </c>
      <c r="I12" s="13" t="s">
        <v>15</v>
      </c>
      <c r="J12" s="14">
        <f>SUM(F13:F17)</f>
        <v>15599</v>
      </c>
    </row>
    <row r="13" spans="1:10" x14ac:dyDescent="0.35">
      <c r="C13" s="93">
        <v>23</v>
      </c>
      <c r="D13" s="10">
        <f>'[1]State Annuitants (A)'!G17</f>
        <v>0</v>
      </c>
      <c r="E13" s="93">
        <v>50</v>
      </c>
      <c r="F13" s="10">
        <f>'[1]State Annuitants (A)'!G44</f>
        <v>816</v>
      </c>
      <c r="I13" s="13" t="s">
        <v>16</v>
      </c>
      <c r="J13" s="14">
        <f>SUM(F18:F22)</f>
        <v>79952</v>
      </c>
    </row>
    <row r="14" spans="1:10" x14ac:dyDescent="0.35">
      <c r="C14" s="93">
        <v>24</v>
      </c>
      <c r="D14" s="10">
        <f>'[1]State Annuitants (A)'!G18</f>
        <v>0</v>
      </c>
      <c r="E14" s="93">
        <v>51</v>
      </c>
      <c r="F14" s="10">
        <f>'[1]State Annuitants (A)'!G45</f>
        <v>3137</v>
      </c>
      <c r="I14" s="13" t="s">
        <v>17</v>
      </c>
      <c r="J14" s="14">
        <f>SUM(F23:F27)</f>
        <v>152767</v>
      </c>
    </row>
    <row r="15" spans="1:10" x14ac:dyDescent="0.35">
      <c r="C15" s="93">
        <v>25</v>
      </c>
      <c r="D15" s="10">
        <f>'[1]State Annuitants (A)'!G19</f>
        <v>0</v>
      </c>
      <c r="E15" s="93">
        <v>52</v>
      </c>
      <c r="F15" s="10">
        <f>'[1]State Annuitants (A)'!G46</f>
        <v>2620</v>
      </c>
      <c r="I15" s="13" t="s">
        <v>18</v>
      </c>
      <c r="J15" s="14">
        <f>SUM(F28:F32)</f>
        <v>0</v>
      </c>
    </row>
    <row r="16" spans="1:10" x14ac:dyDescent="0.35">
      <c r="C16" s="93">
        <v>26</v>
      </c>
      <c r="D16" s="10">
        <f>'[1]State Annuitants (A)'!G20</f>
        <v>0</v>
      </c>
      <c r="E16" s="93">
        <v>53</v>
      </c>
      <c r="F16" s="10">
        <f>'[1]State Annuitants (A)'!G47</f>
        <v>3492</v>
      </c>
      <c r="J16" s="14">
        <f>SUM(J7:J15)</f>
        <v>249044</v>
      </c>
    </row>
    <row r="17" spans="3:6" x14ac:dyDescent="0.35">
      <c r="C17" s="93">
        <v>27</v>
      </c>
      <c r="D17" s="10">
        <f>'[1]State Annuitants (A)'!G21</f>
        <v>0</v>
      </c>
      <c r="E17" s="93">
        <v>54</v>
      </c>
      <c r="F17" s="10">
        <f>'[1]State Annuitants (A)'!G48</f>
        <v>5534</v>
      </c>
    </row>
    <row r="18" spans="3:6" x14ac:dyDescent="0.35">
      <c r="C18" s="93">
        <v>28</v>
      </c>
      <c r="D18" s="10">
        <f>'[1]State Annuitants (A)'!G22</f>
        <v>0</v>
      </c>
      <c r="E18" s="93">
        <v>55</v>
      </c>
      <c r="F18" s="10">
        <f>'[1]State Annuitants (A)'!G49</f>
        <v>9698</v>
      </c>
    </row>
    <row r="19" spans="3:6" x14ac:dyDescent="0.35">
      <c r="C19" s="93">
        <v>29</v>
      </c>
      <c r="D19" s="10">
        <f>'[1]State Annuitants (A)'!G23</f>
        <v>0</v>
      </c>
      <c r="E19" s="93">
        <v>56</v>
      </c>
      <c r="F19" s="10">
        <f>'[1]State Annuitants (A)'!G50</f>
        <v>12888</v>
      </c>
    </row>
    <row r="20" spans="3:6" x14ac:dyDescent="0.35">
      <c r="C20" s="93">
        <v>30</v>
      </c>
      <c r="D20" s="10">
        <f>'[1]State Annuitants (A)'!G24</f>
        <v>0</v>
      </c>
      <c r="E20" s="93">
        <v>57</v>
      </c>
      <c r="F20" s="10">
        <f>'[1]State Annuitants (A)'!G51</f>
        <v>15009</v>
      </c>
    </row>
    <row r="21" spans="3:6" x14ac:dyDescent="0.35">
      <c r="C21" s="93">
        <v>31</v>
      </c>
      <c r="D21" s="10">
        <f>'[1]State Annuitants (A)'!G25</f>
        <v>0</v>
      </c>
      <c r="E21" s="93">
        <v>58</v>
      </c>
      <c r="F21" s="10">
        <f>'[1]State Annuitants (A)'!G52</f>
        <v>18331</v>
      </c>
    </row>
    <row r="22" spans="3:6" x14ac:dyDescent="0.35">
      <c r="C22" s="93">
        <v>32</v>
      </c>
      <c r="D22" s="10">
        <f>'[1]State Annuitants (A)'!G26</f>
        <v>0</v>
      </c>
      <c r="E22" s="93">
        <v>59</v>
      </c>
      <c r="F22" s="10">
        <f>'[1]State Annuitants (A)'!G53</f>
        <v>24026</v>
      </c>
    </row>
    <row r="23" spans="3:6" x14ac:dyDescent="0.35">
      <c r="C23" s="93">
        <v>33</v>
      </c>
      <c r="D23" s="10">
        <f>'[1]State Annuitants (A)'!G27</f>
        <v>0</v>
      </c>
      <c r="E23" s="93">
        <v>60</v>
      </c>
      <c r="F23" s="10">
        <f>'[1]State Annuitants (A)'!G54</f>
        <v>27122</v>
      </c>
    </row>
    <row r="24" spans="3:6" x14ac:dyDescent="0.35">
      <c r="C24" s="93">
        <v>34</v>
      </c>
      <c r="D24" s="10">
        <f>'[1]State Annuitants (A)'!G28</f>
        <v>0</v>
      </c>
      <c r="E24" s="93">
        <v>61</v>
      </c>
      <c r="F24" s="10">
        <f>'[1]State Annuitants (A)'!G55</f>
        <v>28949</v>
      </c>
    </row>
    <row r="25" spans="3:6" x14ac:dyDescent="0.35">
      <c r="C25" s="93">
        <v>35</v>
      </c>
      <c r="D25" s="10">
        <f>'[1]State Annuitants (A)'!G29</f>
        <v>0</v>
      </c>
      <c r="E25" s="93">
        <v>62</v>
      </c>
      <c r="F25" s="10">
        <f>'[1]State Annuitants (A)'!G56</f>
        <v>27915</v>
      </c>
    </row>
    <row r="26" spans="3:6" x14ac:dyDescent="0.35">
      <c r="C26" s="93">
        <v>36</v>
      </c>
      <c r="D26" s="10">
        <f>'[1]State Annuitants (A)'!G30</f>
        <v>0</v>
      </c>
      <c r="E26" s="93">
        <v>63</v>
      </c>
      <c r="F26" s="10">
        <f>'[1]State Annuitants (A)'!G57</f>
        <v>31069</v>
      </c>
    </row>
    <row r="27" spans="3:6" x14ac:dyDescent="0.35">
      <c r="C27" s="93">
        <v>37</v>
      </c>
      <c r="D27" s="10">
        <f>'[1]State Annuitants (A)'!G31</f>
        <v>0</v>
      </c>
      <c r="E27" s="93">
        <v>64</v>
      </c>
      <c r="F27" s="10">
        <f>'[1]State Annuitants (A)'!G58</f>
        <v>37712</v>
      </c>
    </row>
    <row r="28" spans="3:6" x14ac:dyDescent="0.35">
      <c r="C28" s="93">
        <v>38</v>
      </c>
      <c r="D28" s="10">
        <f>'[1]State Annuitants (A)'!G32</f>
        <v>0</v>
      </c>
      <c r="E28" s="93">
        <v>65</v>
      </c>
      <c r="F28" s="10">
        <f>'[1]State Annuitants (A)'!G59</f>
        <v>0</v>
      </c>
    </row>
    <row r="29" spans="3:6" x14ac:dyDescent="0.35">
      <c r="C29" s="93">
        <v>39</v>
      </c>
      <c r="D29" s="10">
        <f>'[1]State Annuitants (A)'!G33</f>
        <v>0</v>
      </c>
      <c r="E29" s="93">
        <v>66</v>
      </c>
      <c r="F29" s="10">
        <f>'[1]State Annuitants (A)'!G60</f>
        <v>0</v>
      </c>
    </row>
    <row r="30" spans="3:6" x14ac:dyDescent="0.35">
      <c r="C30" s="93">
        <v>40</v>
      </c>
      <c r="D30" s="10">
        <f>'[1]State Annuitants (A)'!G34</f>
        <v>0</v>
      </c>
      <c r="E30" s="93">
        <v>67</v>
      </c>
      <c r="F30" s="10">
        <f>'[1]State Annuitants (A)'!G61</f>
        <v>0</v>
      </c>
    </row>
    <row r="31" spans="3:6" x14ac:dyDescent="0.35">
      <c r="C31" s="93">
        <v>41</v>
      </c>
      <c r="D31" s="10">
        <f>'[1]State Annuitants (A)'!G35</f>
        <v>0</v>
      </c>
      <c r="E31" s="93">
        <v>68</v>
      </c>
      <c r="F31" s="10">
        <f>'[1]State Annuitants (A)'!G62</f>
        <v>0</v>
      </c>
    </row>
    <row r="32" spans="3:6" x14ac:dyDescent="0.35">
      <c r="C32" s="93">
        <v>42</v>
      </c>
      <c r="D32" s="10">
        <f>'[1]State Annuitants (A)'!G36</f>
        <v>0</v>
      </c>
      <c r="E32" s="93">
        <v>69</v>
      </c>
      <c r="F32" s="10">
        <f>'[1]State Annuitants (A)'!G63</f>
        <v>0</v>
      </c>
    </row>
    <row r="33" spans="3:8" x14ac:dyDescent="0.35">
      <c r="C33" s="93">
        <v>43</v>
      </c>
      <c r="D33" s="10">
        <f>'[1]State Annuitants (A)'!G37</f>
        <v>0</v>
      </c>
      <c r="E33" s="93"/>
      <c r="F33" s="38"/>
    </row>
    <row r="34" spans="3:8" x14ac:dyDescent="0.35">
      <c r="C34" s="92" t="s">
        <v>19</v>
      </c>
      <c r="D34" s="39"/>
      <c r="E34" s="92"/>
      <c r="F34" s="42">
        <f>SUM(F7:F32,D7:D33)</f>
        <v>249044</v>
      </c>
      <c r="G34" s="14"/>
      <c r="H34" s="14"/>
    </row>
  </sheetData>
  <mergeCells count="2">
    <mergeCell ref="C5:C6"/>
    <mergeCell ref="E5:E6"/>
  </mergeCells>
  <pageMargins left="0.7" right="0.7" top="0.75" bottom="0.75" header="0.3" footer="0.3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80" zoomScaleNormal="80" workbookViewId="0">
      <selection sqref="A1:A1048576"/>
    </sheetView>
  </sheetViews>
  <sheetFormatPr defaultColWidth="9.1796875" defaultRowHeight="14.5" x14ac:dyDescent="0.35"/>
  <cols>
    <col min="1" max="1" width="6.1796875" style="13" customWidth="1"/>
    <col min="2" max="2" width="9.1796875" style="13"/>
    <col min="3" max="3" width="11.453125" style="13" customWidth="1"/>
    <col min="4" max="4" width="12.81640625" style="13" customWidth="1"/>
    <col min="5" max="6" width="11.453125" style="13" customWidth="1"/>
    <col min="7" max="7" width="2.7265625" style="13" customWidth="1"/>
    <col min="8" max="8" width="2.54296875" style="13" customWidth="1"/>
    <col min="9" max="9" width="9.1796875" style="13"/>
    <col min="10" max="13" width="11.453125" style="13" customWidth="1"/>
    <col min="14" max="16384" width="9.1796875" style="13"/>
  </cols>
  <sheetData>
    <row r="1" spans="1:14" ht="30" customHeight="1" x14ac:dyDescent="0.5">
      <c r="A1" s="15" t="s">
        <v>0</v>
      </c>
      <c r="B1" s="15" t="s">
        <v>1</v>
      </c>
    </row>
    <row r="3" spans="1:14" x14ac:dyDescent="0.35">
      <c r="B3" s="16" t="s">
        <v>76</v>
      </c>
      <c r="C3" s="16" t="s">
        <v>77</v>
      </c>
    </row>
    <row r="5" spans="1:14" x14ac:dyDescent="0.35">
      <c r="B5" s="126" t="s">
        <v>4</v>
      </c>
      <c r="C5" s="127" t="s">
        <v>43</v>
      </c>
      <c r="D5" s="127"/>
      <c r="E5" s="127"/>
      <c r="F5" s="127"/>
      <c r="I5" s="126" t="s">
        <v>4</v>
      </c>
      <c r="J5" s="127"/>
      <c r="K5" s="127"/>
      <c r="L5" s="127"/>
      <c r="M5" s="127"/>
    </row>
    <row r="6" spans="1:14" x14ac:dyDescent="0.35">
      <c r="B6" s="126"/>
      <c r="C6" s="127" t="s">
        <v>6</v>
      </c>
      <c r="D6" s="127"/>
      <c r="E6" s="127"/>
      <c r="F6" s="127"/>
      <c r="I6" s="126"/>
      <c r="J6" s="127" t="s">
        <v>78</v>
      </c>
      <c r="K6" s="127"/>
      <c r="L6" s="127"/>
      <c r="M6" s="127"/>
    </row>
    <row r="7" spans="1:14" ht="15" customHeight="1" x14ac:dyDescent="0.35">
      <c r="B7" s="126"/>
      <c r="C7" s="92" t="s">
        <v>57</v>
      </c>
      <c r="D7" s="92" t="s">
        <v>79</v>
      </c>
      <c r="E7" s="92" t="s">
        <v>80</v>
      </c>
      <c r="F7" s="92" t="s">
        <v>32</v>
      </c>
      <c r="I7" s="126"/>
      <c r="J7" s="92" t="s">
        <v>57</v>
      </c>
      <c r="K7" s="92" t="s">
        <v>79</v>
      </c>
      <c r="L7" s="92" t="s">
        <v>80</v>
      </c>
      <c r="M7" s="92" t="s">
        <v>32</v>
      </c>
    </row>
    <row r="8" spans="1:14" x14ac:dyDescent="0.35">
      <c r="B8" s="93" t="s">
        <v>10</v>
      </c>
      <c r="C8" s="24">
        <f>SUM('I.A.5'!$D7:$D19)</f>
        <v>0</v>
      </c>
      <c r="D8" s="24">
        <f>SUM('I.A.6'!$D7:$D19)</f>
        <v>0</v>
      </c>
      <c r="E8" s="24">
        <f>SUM('I.A.7'!$D7:$D19)</f>
        <v>0</v>
      </c>
      <c r="F8" s="26">
        <f>SUM(C8:E8)</f>
        <v>0</v>
      </c>
      <c r="I8" s="93" t="s">
        <v>10</v>
      </c>
      <c r="J8" s="24">
        <f>C8*'I.A.4'!Y25*12</f>
        <v>0</v>
      </c>
      <c r="K8" s="24">
        <f>D8*'I.A.4'!Z25*12</f>
        <v>0</v>
      </c>
      <c r="L8" s="24">
        <f>E8*'I.A.4'!AA25*12</f>
        <v>0</v>
      </c>
      <c r="M8" s="26">
        <f t="shared" ref="M8:M16" si="0">SUM(J8:L8)</f>
        <v>0</v>
      </c>
      <c r="N8" s="65"/>
    </row>
    <row r="9" spans="1:14" x14ac:dyDescent="0.35">
      <c r="B9" s="93" t="s">
        <v>44</v>
      </c>
      <c r="C9" s="24">
        <f>SUM('I.A.5'!$D20:$D24)</f>
        <v>0</v>
      </c>
      <c r="D9" s="24">
        <f>SUM('I.A.6'!$D20:$D24)</f>
        <v>0</v>
      </c>
      <c r="E9" s="24">
        <f>SUM('I.A.7'!$D20:$D24)</f>
        <v>0</v>
      </c>
      <c r="F9" s="26">
        <f>SUM(C9:E9)</f>
        <v>0</v>
      </c>
      <c r="I9" s="93" t="s">
        <v>44</v>
      </c>
      <c r="J9" s="24">
        <f>C9*'I.A.4'!Y26*12</f>
        <v>0</v>
      </c>
      <c r="K9" s="24">
        <f>D9*'I.A.4'!Z26*12</f>
        <v>0</v>
      </c>
      <c r="L9" s="24">
        <f>E9*'I.A.4'!AA26*12</f>
        <v>0</v>
      </c>
      <c r="M9" s="26">
        <f t="shared" si="0"/>
        <v>0</v>
      </c>
    </row>
    <row r="10" spans="1:14" x14ac:dyDescent="0.35">
      <c r="B10" s="93" t="s">
        <v>45</v>
      </c>
      <c r="C10" s="24">
        <f>SUM('I.A.5'!$D25:$D29)</f>
        <v>0</v>
      </c>
      <c r="D10" s="24">
        <f>SUM('I.A.6'!$D25:$D29)</f>
        <v>0</v>
      </c>
      <c r="E10" s="24">
        <f>SUM('I.A.7'!$D25:$D29)</f>
        <v>0</v>
      </c>
      <c r="F10" s="26">
        <f>SUM(C10:E10)</f>
        <v>0</v>
      </c>
      <c r="I10" s="93" t="s">
        <v>45</v>
      </c>
      <c r="J10" s="24">
        <f>C10*'I.A.4'!Y27*12</f>
        <v>0</v>
      </c>
      <c r="K10" s="24">
        <f>D10*'I.A.4'!Z27*12</f>
        <v>0</v>
      </c>
      <c r="L10" s="24">
        <f>E10*'I.A.4'!AA27*12</f>
        <v>0</v>
      </c>
      <c r="M10" s="26">
        <f t="shared" si="0"/>
        <v>0</v>
      </c>
    </row>
    <row r="11" spans="1:14" x14ac:dyDescent="0.35">
      <c r="B11" s="93" t="s">
        <v>46</v>
      </c>
      <c r="C11" s="24">
        <f>SUM('I.A.5'!$D30:$D33,'I.A.5'!$F7)</f>
        <v>0</v>
      </c>
      <c r="D11" s="24">
        <f>SUM('I.A.6'!$D30:$D33,'I.A.6'!$F7)</f>
        <v>0</v>
      </c>
      <c r="E11" s="24">
        <f>SUM('I.A.7'!$D30:$D33,'I.A.7'!$F7)</f>
        <v>0</v>
      </c>
      <c r="F11" s="26">
        <f>SUM(C11:E11)</f>
        <v>0</v>
      </c>
      <c r="I11" s="93" t="s">
        <v>46</v>
      </c>
      <c r="J11" s="24">
        <f>C11*'I.A.4'!Y28*12</f>
        <v>0</v>
      </c>
      <c r="K11" s="24">
        <f>D11*'I.A.4'!Z28*12</f>
        <v>0</v>
      </c>
      <c r="L11" s="24">
        <f>E11*'I.A.4'!AA28*12</f>
        <v>0</v>
      </c>
      <c r="M11" s="26">
        <f t="shared" si="0"/>
        <v>0</v>
      </c>
    </row>
    <row r="12" spans="1:14" x14ac:dyDescent="0.35">
      <c r="B12" s="93" t="s">
        <v>47</v>
      </c>
      <c r="C12" s="24">
        <f>SUM('I.A.5'!$F8:$F12)</f>
        <v>757</v>
      </c>
      <c r="D12" s="24">
        <f>SUM('I.A.6'!$F8:$F12)</f>
        <v>483</v>
      </c>
      <c r="E12" s="24">
        <f>SUM('I.A.7'!$F8:$F12)</f>
        <v>726</v>
      </c>
      <c r="F12" s="26">
        <f t="shared" ref="F12:F16" si="1">SUM(C12:E12)</f>
        <v>1966</v>
      </c>
      <c r="I12" s="93" t="s">
        <v>47</v>
      </c>
      <c r="J12" s="24">
        <f>C12*'I.A.4'!Y29*12</f>
        <v>999.24</v>
      </c>
      <c r="K12" s="24">
        <f>D12*'I.A.4'!Z29*12</f>
        <v>637.56000000000006</v>
      </c>
      <c r="L12" s="24">
        <f>E12*'I.A.4'!AA29*12</f>
        <v>1481.0400000000002</v>
      </c>
      <c r="M12" s="26">
        <f t="shared" si="0"/>
        <v>3117.84</v>
      </c>
    </row>
    <row r="13" spans="1:14" x14ac:dyDescent="0.35">
      <c r="B13" s="93" t="s">
        <v>48</v>
      </c>
      <c r="C13" s="24">
        <f>SUM('I.A.5'!$F13:$F17)</f>
        <v>16816</v>
      </c>
      <c r="D13" s="24">
        <f>SUM('I.A.6'!$F13:$F17)</f>
        <v>11712</v>
      </c>
      <c r="E13" s="24">
        <f>SUM('I.A.7'!$F13:$F17)</f>
        <v>15599</v>
      </c>
      <c r="F13" s="26">
        <f t="shared" si="1"/>
        <v>44127</v>
      </c>
      <c r="I13" s="93" t="s">
        <v>48</v>
      </c>
      <c r="J13" s="24">
        <f>C13*'I.A.4'!Y30*12</f>
        <v>36322.559999999998</v>
      </c>
      <c r="K13" s="24">
        <f>D13*'I.A.4'!Z30*12</f>
        <v>25297.919999999998</v>
      </c>
      <c r="L13" s="24">
        <f>E13*'I.A.4'!AA30*12</f>
        <v>48668.880000000005</v>
      </c>
      <c r="M13" s="26">
        <f t="shared" si="0"/>
        <v>110289.36</v>
      </c>
    </row>
    <row r="14" spans="1:14" x14ac:dyDescent="0.35">
      <c r="B14" s="93" t="s">
        <v>49</v>
      </c>
      <c r="C14" s="24">
        <f>SUM('I.A.5'!$F18:$F22)</f>
        <v>122505</v>
      </c>
      <c r="D14" s="24">
        <f>SUM('I.A.6'!$F18:$F22)</f>
        <v>78197</v>
      </c>
      <c r="E14" s="24">
        <f>SUM('I.A.7'!$F18:$F22)</f>
        <v>79952</v>
      </c>
      <c r="F14" s="26">
        <f t="shared" si="1"/>
        <v>280654</v>
      </c>
      <c r="I14" s="93" t="s">
        <v>49</v>
      </c>
      <c r="J14" s="24">
        <f>C14*'I.A.4'!Y31*12</f>
        <v>352814.4</v>
      </c>
      <c r="K14" s="24">
        <f>D14*'I.A.4'!Z31*12</f>
        <v>225207.36</v>
      </c>
      <c r="L14" s="24">
        <f>E14*'I.A.4'!AA31*12</f>
        <v>345392.63999999996</v>
      </c>
      <c r="M14" s="26">
        <f t="shared" si="0"/>
        <v>923414.39999999991</v>
      </c>
    </row>
    <row r="15" spans="1:14" x14ac:dyDescent="0.35">
      <c r="B15" s="93" t="s">
        <v>50</v>
      </c>
      <c r="C15" s="24">
        <f>SUM('I.A.5'!$F23:$F27)</f>
        <v>320405</v>
      </c>
      <c r="D15" s="24">
        <f>SUM('I.A.6'!$F23:$F27)</f>
        <v>194106</v>
      </c>
      <c r="E15" s="24">
        <f>SUM('I.A.7'!$F23:$F27)</f>
        <v>152767</v>
      </c>
      <c r="F15" s="26">
        <f t="shared" si="1"/>
        <v>667278</v>
      </c>
      <c r="I15" s="93" t="s">
        <v>50</v>
      </c>
      <c r="J15" s="24">
        <f>C15*'I.A.4'!Y32*12</f>
        <v>1268803.8</v>
      </c>
      <c r="K15" s="24">
        <f>D15*'I.A.4'!Z32*12</f>
        <v>768659.76</v>
      </c>
      <c r="L15" s="24">
        <f>E15*'I.A.4'!AA32*12</f>
        <v>916602</v>
      </c>
      <c r="M15" s="26">
        <f t="shared" si="0"/>
        <v>2954065.56</v>
      </c>
    </row>
    <row r="16" spans="1:14" x14ac:dyDescent="0.35">
      <c r="B16" s="93" t="s">
        <v>51</v>
      </c>
      <c r="C16" s="24">
        <f>SUM('I.A.5'!$F28:$F32)</f>
        <v>0</v>
      </c>
      <c r="D16" s="24">
        <f>SUM('I.A.6'!$F28:$F32)</f>
        <v>0</v>
      </c>
      <c r="E16" s="24">
        <f>SUM('I.A.7'!$F28:$F32)</f>
        <v>0</v>
      </c>
      <c r="F16" s="26">
        <f t="shared" si="1"/>
        <v>0</v>
      </c>
      <c r="I16" s="93" t="s">
        <v>51</v>
      </c>
      <c r="J16" s="24">
        <f>C16*'I.A.4'!Y33*12</f>
        <v>0</v>
      </c>
      <c r="K16" s="24">
        <f>D16*'I.A.4'!Z33*12</f>
        <v>0</v>
      </c>
      <c r="L16" s="24">
        <f>E16*'I.A.4'!AA33*12</f>
        <v>0</v>
      </c>
      <c r="M16" s="26">
        <f t="shared" si="0"/>
        <v>0</v>
      </c>
    </row>
    <row r="17" spans="2:13" x14ac:dyDescent="0.35">
      <c r="B17" s="36" t="s">
        <v>33</v>
      </c>
      <c r="C17" s="37">
        <f>SUM(C8:C16)</f>
        <v>460483</v>
      </c>
      <c r="D17" s="37">
        <f>SUM(D8:D16)</f>
        <v>284498</v>
      </c>
      <c r="E17" s="37">
        <f>SUM(E8:E16)</f>
        <v>249044</v>
      </c>
      <c r="F17" s="37">
        <f>SUM(F8:F16)</f>
        <v>994025</v>
      </c>
      <c r="I17" s="36" t="s">
        <v>33</v>
      </c>
      <c r="J17" s="37">
        <f>SUM(J8:J16)</f>
        <v>1658940</v>
      </c>
      <c r="K17" s="37">
        <f>SUM(K8:K16)</f>
        <v>1019802.6</v>
      </c>
      <c r="L17" s="37">
        <f>SUM(L8:L16)</f>
        <v>1312144.56</v>
      </c>
      <c r="M17" s="37">
        <f>SUM(M8:M16)</f>
        <v>3990887.16</v>
      </c>
    </row>
    <row r="19" spans="2:13" ht="22.5" customHeight="1" x14ac:dyDescent="0.35">
      <c r="I19" s="130" t="s">
        <v>81</v>
      </c>
      <c r="J19" s="130"/>
      <c r="K19" s="130"/>
      <c r="L19" s="130"/>
      <c r="M19" s="130"/>
    </row>
    <row r="20" spans="2:13" x14ac:dyDescent="0.35">
      <c r="K20" s="19"/>
    </row>
  </sheetData>
  <mergeCells count="7">
    <mergeCell ref="B5:B7"/>
    <mergeCell ref="I5:I7"/>
    <mergeCell ref="I19:M19"/>
    <mergeCell ref="J5:M5"/>
    <mergeCell ref="J6:M6"/>
    <mergeCell ref="C5:F5"/>
    <mergeCell ref="C6:F6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0cf0f5-8779-45a0-99ee-ea0e96d41a11" ContentTypeId="0x01010043333FEEB45B354AA9689ECF7938F27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TF Document" ma:contentTypeID="0x01010043333FEEB45B354AA9689ECF7938F27D0007E25E468DA4714CB9D31AE644B26C1D" ma:contentTypeVersion="14" ma:contentTypeDescription="" ma:contentTypeScope="" ma:versionID="4d42c374079c8eb7e7e82e0d27a19a19">
  <xsd:schema xmlns:xsd="http://www.w3.org/2001/XMLSchema" xmlns:xs="http://www.w3.org/2001/XMLSchema" xmlns:p="http://schemas.microsoft.com/office/2006/metadata/properties" xmlns:ns2="960c24f1-2fba-47cf-b31e-05a06f969bef" xmlns:ns3="581e7300-c4c3-4bbe-9073-90d0d232a8ed" targetNamespace="http://schemas.microsoft.com/office/2006/metadata/properties" ma:root="true" ma:fieldsID="8f4f6c86102af7c7720ee604853685bf" ns2:_="" ns3:_="">
    <xsd:import namespace="960c24f1-2fba-47cf-b31e-05a06f969bef"/>
    <xsd:import namespace="581e7300-c4c3-4bbe-9073-90d0d232a8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ETF_x0020_Doc_x0020_Title" minOccurs="0"/>
                <xsd:element ref="ns2:ETF_x0020_Author_x0028_s_x0029_" minOccurs="0"/>
                <xsd:element ref="ns2:h5ea1def6f8942bf997f3959a18cc051" minOccurs="0"/>
                <xsd:element ref="ns2:TaxCatchAll" minOccurs="0"/>
                <xsd:element ref="ns2:TaxCatchAllLabel" minOccurs="0"/>
                <xsd:element ref="ns2:dca98d2c49c74ad096c80a940052864f" minOccurs="0"/>
                <xsd:element ref="ns2:fee639f3e4cd4cab92d624f3c38b065b" minOccurs="0"/>
                <xsd:element ref="ns2:f5139c570b8741abb5f33f7e4701d421" minOccurs="0"/>
                <xsd:element ref="ns2:ddf41a6a35a948e98c176541fb5b4412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c24f1-2fba-47cf-b31e-05a06f969b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TF_x0020_Doc_x0020_Title" ma:index="11" nillable="true" ma:displayName="Doc Title" ma:hidden="true" ma:internalName="ETF_x0020_Doc_x0020_Title" ma:readOnly="false">
      <xsd:simpleType>
        <xsd:restriction base="dms:Text">
          <xsd:maxLength value="255"/>
        </xsd:restriction>
      </xsd:simpleType>
    </xsd:element>
    <xsd:element name="ETF_x0020_Author_x0028_s_x0029_" ma:index="12" nillable="true" ma:displayName="Author(s)" ma:list="UserInfo" ma:SearchPeopleOnly="false" ma:SharePointGroup="0" ma:internalName="ETF_x0020_Author_x0028_s_x0029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5ea1def6f8942bf997f3959a18cc051" ma:index="13" nillable="true" ma:taxonomy="true" ma:internalName="h5ea1def6f8942bf997f3959a18cc051" ma:taxonomyFieldName="ETF_x0020_Topics" ma:displayName="Topics" ma:default="" ma:fieldId="{15ea1def-6f89-42bf-997f-3959a18cc051}" ma:taxonomyMulti="true" ma:sspId="6a0cf0f5-8779-45a0-99ee-ea0e96d41a11" ma:termSetId="721a5816-7577-4f62-9a71-952f53a9f4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d43f6c49-5fe6-40de-b35c-a7f75782f915}" ma:internalName="TaxCatchAll" ma:showField="CatchAllData" ma:web="dc20bc40-281b-4cf7-9779-2508a46af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d43f6c49-5fe6-40de-b35c-a7f75782f915}" ma:internalName="TaxCatchAllLabel" ma:readOnly="true" ma:showField="CatchAllDataLabel" ma:web="dc20bc40-281b-4cf7-9779-2508a46af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ca98d2c49c74ad096c80a940052864f" ma:index="17" ma:taxonomy="true" ma:internalName="dca98d2c49c74ad096c80a940052864f" ma:taxonomyFieldName="ETF_x0020_Doc_Type" ma:displayName="Doc_Type" ma:readOnly="false" ma:default="" ma:fieldId="{dca98d2c-49c7-4ad0-96c8-0a940052864f}" ma:sspId="6a0cf0f5-8779-45a0-99ee-ea0e96d41a11" ma:termSetId="afb82320-919e-43e9-9e84-f9550152a1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e639f3e4cd4cab92d624f3c38b065b" ma:index="19" ma:taxonomy="true" ma:internalName="fee639f3e4cd4cab92d624f3c38b065b" ma:taxonomyFieldName="ETF_x0020_Business_x0020_Area" ma:displayName="Business Area" ma:readOnly="false" ma:default="" ma:fieldId="{fee639f3-e4cd-4cab-92d6-24f3c38b065b}" ma:sspId="6a0cf0f5-8779-45a0-99ee-ea0e96d41a11" ma:termSetId="2b5736e8-a1cf-4079-9df8-51aa66cb9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5139c570b8741abb5f33f7e4701d421" ma:index="21" nillable="true" ma:taxonomy="true" ma:internalName="f5139c570b8741abb5f33f7e4701d421" ma:taxonomyFieldName="ETF_x0020_Benefits" ma:displayName="Benefits" ma:default="" ma:fieldId="{f5139c57-0b87-41ab-b5f3-3f7e4701d421}" ma:taxonomyMulti="true" ma:sspId="6a0cf0f5-8779-45a0-99ee-ea0e96d41a11" ma:termSetId="15b4c70e-a73b-489f-84c1-e92756cc22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df41a6a35a948e98c176541fb5b4412" ma:index="23" nillable="true" ma:taxonomy="true" ma:internalName="ddf41a6a35a948e98c176541fb5b4412" ma:taxonomyFieldName="ETF_x0020_Audiences" ma:displayName="Audiences" ma:default="" ma:fieldId="{ddf41a6a-35a9-48e9-8c17-6541fb5b4412}" ma:taxonomyMulti="true" ma:sspId="6a0cf0f5-8779-45a0-99ee-ea0e96d41a11" ma:termSetId="dd10035a-d307-44da-9a1f-95272a359f9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e7300-c4c3-4bbe-9073-90d0d232a8ed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0c24f1-2fba-47cf-b31e-05a06f969bef">
      <Value>5</Value>
      <Value>64</Value>
    </TaxCatchAll>
    <h5ea1def6f8942bf997f3959a18cc051 xmlns="960c24f1-2fba-47cf-b31e-05a06f969bef">
      <Terms xmlns="http://schemas.microsoft.com/office/infopath/2007/PartnerControls"/>
    </h5ea1def6f8942bf997f3959a18cc051>
    <dca98d2c49c74ad096c80a940052864f xmlns="960c24f1-2fba-47cf-b31e-05a06f969b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Proposal</TermName>
          <TermId xmlns="http://schemas.microsoft.com/office/infopath/2007/PartnerControls">114f4dca-c60d-47e8-9ce5-dd991c051588</TermId>
        </TermInfo>
      </Terms>
    </dca98d2c49c74ad096c80a940052864f>
    <fee639f3e4cd4cab92d624f3c38b065b xmlns="960c24f1-2fba-47cf-b31e-05a06f969b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Strategic Health Policy</TermName>
          <TermId xmlns="http://schemas.microsoft.com/office/infopath/2007/PartnerControls">baabc97b-f18b-4280-9f05-664766c36fcc</TermId>
        </TermInfo>
      </Terms>
    </fee639f3e4cd4cab92d624f3c38b065b>
    <f5139c570b8741abb5f33f7e4701d421 xmlns="960c24f1-2fba-47cf-b31e-05a06f969bef">
      <Terms xmlns="http://schemas.microsoft.com/office/infopath/2007/PartnerControls"/>
    </f5139c570b8741abb5f33f7e4701d421>
    <ddf41a6a35a948e98c176541fb5b4412 xmlns="960c24f1-2fba-47cf-b31e-05a06f969bef">
      <Terms xmlns="http://schemas.microsoft.com/office/infopath/2007/PartnerControls"/>
    </ddf41a6a35a948e98c176541fb5b4412>
    <ETF_x0020_Author_x0028_s_x0029_ xmlns="960c24f1-2fba-47cf-b31e-05a06f969bef">
      <UserInfo>
        <DisplayName>i:0#.w|accounts\rasmutxtir,#i:0#.w|accounts\rasmutxtir,#Tom.Rasmussen@etf.wi.gov,#Tom.Rasmussen@etf.wi.gov,#Rasmussen, Tom - ETF,#,#Employee Trust Fund, Department of,#</DisplayName>
        <AccountId>1762</AccountId>
        <AccountType/>
      </UserInfo>
    </ETF_x0020_Author_x0028_s_x0029_>
    <ETF_x0020_Doc_x0020_Title xmlns="960c24f1-2fba-47cf-b31e-05a06f969bef" xsi:nil="true"/>
    <_dlc_DocId xmlns="960c24f1-2fba-47cf-b31e-05a06f969bef">ETFTEAMS-1549406276-25</_dlc_DocId>
    <_dlc_DocIdUrl xmlns="960c24f1-2fba-47cf-b31e-05a06f969bef">
      <Url>https://share.etf.wisconsin.gov/sites/teams/RFPs/LI-ETI0047/_layouts/15/DocIdRedir.aspx?ID=ETFTEAMS-1549406276-25</Url>
      <Description>ETFTEAMS-1549406276-25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A47070-CD3F-4336-BD1F-27261978645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CDA8541-0DB4-4BA7-B837-8B4DC29F8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c24f1-2fba-47cf-b31e-05a06f969bef"/>
    <ds:schemaRef ds:uri="581e7300-c4c3-4bbe-9073-90d0d232a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457929-690C-41E3-A703-280D03FE03C7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581e7300-c4c3-4bbe-9073-90d0d232a8ed"/>
    <ds:schemaRef ds:uri="http://schemas.microsoft.com/office/2006/documentManagement/types"/>
    <ds:schemaRef ds:uri="960c24f1-2fba-47cf-b31e-05a06f969be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8FEDFD5-BA0B-420E-B457-DA60054993C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4A457EF-3907-43B9-9995-957AD42AEA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9</vt:i4>
      </vt:variant>
    </vt:vector>
  </HeadingPairs>
  <TitlesOfParts>
    <vt:vector size="56" baseType="lpstr">
      <vt:lpstr>Contents</vt:lpstr>
      <vt:lpstr>I.A.1</vt:lpstr>
      <vt:lpstr>I.A.2</vt:lpstr>
      <vt:lpstr>I.A.3</vt:lpstr>
      <vt:lpstr>I.A.4</vt:lpstr>
      <vt:lpstr>I.A.5</vt:lpstr>
      <vt:lpstr>I.A.6</vt:lpstr>
      <vt:lpstr>I.A.7</vt:lpstr>
      <vt:lpstr>I.A.8</vt:lpstr>
      <vt:lpstr>I.A.9</vt:lpstr>
      <vt:lpstr>I.A.10</vt:lpstr>
      <vt:lpstr>I.A.11</vt:lpstr>
      <vt:lpstr>I.A.12</vt:lpstr>
      <vt:lpstr>I.A.13</vt:lpstr>
      <vt:lpstr>I.A.14</vt:lpstr>
      <vt:lpstr>I.A.15</vt:lpstr>
      <vt:lpstr>I.A.16</vt:lpstr>
      <vt:lpstr>I.B.1</vt:lpstr>
      <vt:lpstr>I.C.1</vt:lpstr>
      <vt:lpstr>I.D.1</vt:lpstr>
      <vt:lpstr>I.D.2</vt:lpstr>
      <vt:lpstr>I.D.3</vt:lpstr>
      <vt:lpstr>II.A.1</vt:lpstr>
      <vt:lpstr>II.A.2</vt:lpstr>
      <vt:lpstr>II.A.3</vt:lpstr>
      <vt:lpstr>II.A.4</vt:lpstr>
      <vt:lpstr>II.A.5</vt:lpstr>
      <vt:lpstr>II.A.6</vt:lpstr>
      <vt:lpstr>II.A.7</vt:lpstr>
      <vt:lpstr>II.A.8</vt:lpstr>
      <vt:lpstr>II.A.9</vt:lpstr>
      <vt:lpstr>II.A.10</vt:lpstr>
      <vt:lpstr>II.A.11</vt:lpstr>
      <vt:lpstr>II.A.12</vt:lpstr>
      <vt:lpstr>II.A.13</vt:lpstr>
      <vt:lpstr>II.A.14</vt:lpstr>
      <vt:lpstr>II.A.15</vt:lpstr>
      <vt:lpstr>II.A.16</vt:lpstr>
      <vt:lpstr>II.B.1</vt:lpstr>
      <vt:lpstr>II.C.1</vt:lpstr>
      <vt:lpstr>II.D.1</vt:lpstr>
      <vt:lpstr>II.D.2</vt:lpstr>
      <vt:lpstr>II.D.3</vt:lpstr>
      <vt:lpstr>III.A.1</vt:lpstr>
      <vt:lpstr>III.A.2</vt:lpstr>
      <vt:lpstr>III.A.3</vt:lpstr>
      <vt:lpstr>III.A.4</vt:lpstr>
      <vt:lpstr>I.A.1!Print_Area</vt:lpstr>
      <vt:lpstr>I.A.2!Print_Area</vt:lpstr>
      <vt:lpstr>I.A.3!Print_Area</vt:lpstr>
      <vt:lpstr>I.A.4!Print_Area</vt:lpstr>
      <vt:lpstr>I.A.5!Print_Area</vt:lpstr>
      <vt:lpstr>III.A.1!Print_Area</vt:lpstr>
      <vt:lpstr>III.A.2!Print_Area</vt:lpstr>
      <vt:lpstr>III.A.3!Print_Area</vt:lpstr>
      <vt:lpstr>III.A.4!Print_Area</vt:lpstr>
    </vt:vector>
  </TitlesOfParts>
  <Manager/>
  <Company>Deloitte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Bobomurodov, Khisamiddin O.</dc:creator>
  <cp:keywords/>
  <dc:description/>
  <cp:lastModifiedBy>Bucaida, Beth - ETF</cp:lastModifiedBy>
  <cp:lastPrinted>2019-12-20T19:57:56Z</cp:lastPrinted>
  <dcterms:created xsi:type="dcterms:W3CDTF">2009-11-04T19:37:29Z</dcterms:created>
  <dcterms:modified xsi:type="dcterms:W3CDTF">2020-01-28T20:04:16Z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0x01010043333FEEB45B354AA9689ECF7938F27D0007E25E468DA4714CB9D31AE644B26C1D</vt:lpwstr>
  </property>
  <property fmtid="{D5CDD505-2E9C-101B-9397-08002B2CF9AE}" pid="4" name="_dlc_DocIdItemGuid">
    <vt:lpwstr>341ac50d-031c-4896-8108-7c6988fa3749</vt:lpwstr>
  </property>
  <property fmtid="{D5CDD505-2E9C-101B-9397-08002B2CF9AE}" pid="5" name="ETF Audiences">
    <vt:lpwstr/>
  </property>
  <property fmtid="{D5CDD505-2E9C-101B-9397-08002B2CF9AE}" pid="6" name="ETF Business Area">
    <vt:lpwstr>64;#Strategic Health Policy|baabc97b-f18b-4280-9f05-664766c36fcc</vt:lpwstr>
  </property>
  <property fmtid="{D5CDD505-2E9C-101B-9397-08002B2CF9AE}" pid="7" name="ETF Doc_Type">
    <vt:lpwstr>5;#Proposal|114f4dca-c60d-47e8-9ce5-dd991c051588</vt:lpwstr>
  </property>
  <property fmtid="{D5CDD505-2E9C-101B-9397-08002B2CF9AE}" pid="8" name="ETF Topics">
    <vt:lpwstr/>
  </property>
  <property fmtid="{D5CDD505-2E9C-101B-9397-08002B2CF9AE}" pid="9" name="ETF Benefits">
    <vt:lpwstr/>
  </property>
</Properties>
</file>